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17496" windowHeight="11016"/>
  </bookViews>
  <sheets>
    <sheet name="2024-2026" sheetId="12" r:id="rId1"/>
  </sheets>
  <definedNames>
    <definedName name="_xlnm.Print_Titles" localSheetId="0">'2024-2026'!$A:$A</definedName>
    <definedName name="_xlnm.Print_Area" localSheetId="0">'2024-2026'!$A$1:$Y$44</definedName>
  </definedNames>
  <calcPr calcId="125725"/>
</workbook>
</file>

<file path=xl/calcChain.xml><?xml version="1.0" encoding="utf-8"?>
<calcChain xmlns="http://schemas.openxmlformats.org/spreadsheetml/2006/main">
  <c r="K54" i="12"/>
  <c r="X7" l="1"/>
  <c r="Y7"/>
  <c r="W7"/>
  <c r="K55" l="1"/>
  <c r="K56" s="1"/>
  <c r="K57" s="1"/>
  <c r="K58" s="1"/>
  <c r="K59" s="1"/>
  <c r="K60" s="1"/>
  <c r="L49" s="1"/>
  <c r="K61" l="1"/>
  <c r="L50"/>
  <c r="L51" s="1"/>
  <c r="L52" s="1"/>
  <c r="L53" s="1"/>
  <c r="L54" s="1"/>
  <c r="L55" s="1"/>
  <c r="L56" s="1"/>
  <c r="L57" s="1"/>
  <c r="L58" s="1"/>
  <c r="L59" s="1"/>
  <c r="L60" s="1"/>
  <c r="M49" s="1"/>
  <c r="M50" l="1"/>
  <c r="M51" s="1"/>
  <c r="M52" s="1"/>
  <c r="M53" s="1"/>
  <c r="M54" s="1"/>
  <c r="M55" s="1"/>
  <c r="M56" s="1"/>
  <c r="M57" s="1"/>
  <c r="M58" s="1"/>
  <c r="M59" s="1"/>
  <c r="M60" s="1"/>
  <c r="N49" s="1"/>
  <c r="L61"/>
  <c r="L62" s="1"/>
  <c r="M61" l="1"/>
  <c r="M62" s="1"/>
  <c r="N50"/>
  <c r="N51" s="1"/>
  <c r="N52" s="1"/>
  <c r="N53" s="1"/>
  <c r="N54" s="1"/>
  <c r="N55" s="1"/>
  <c r="N56" s="1"/>
  <c r="N57" s="1"/>
  <c r="N58" s="1"/>
  <c r="N59" s="1"/>
  <c r="N60" s="1"/>
  <c r="O49" s="1"/>
  <c r="O50" l="1"/>
  <c r="O51" s="1"/>
  <c r="O52" s="1"/>
  <c r="O53" s="1"/>
  <c r="O54" s="1"/>
  <c r="O55" s="1"/>
  <c r="O56" s="1"/>
  <c r="O57" s="1"/>
  <c r="O58" s="1"/>
  <c r="O59" s="1"/>
  <c r="O60" s="1"/>
  <c r="N61"/>
  <c r="N62" s="1"/>
  <c r="O61" l="1"/>
  <c r="O62" s="1"/>
  <c r="C6"/>
  <c r="K10"/>
  <c r="Y21"/>
  <c r="Y20"/>
  <c r="Y19"/>
  <c r="Y18"/>
  <c r="Y16"/>
  <c r="Y15"/>
  <c r="Y14"/>
  <c r="Y13"/>
  <c r="Y12"/>
  <c r="Y11"/>
  <c r="Y8"/>
  <c r="Y9"/>
  <c r="X18"/>
  <c r="X21"/>
  <c r="X20"/>
  <c r="X19"/>
  <c r="X16"/>
  <c r="X15"/>
  <c r="X14"/>
  <c r="X13"/>
  <c r="X12"/>
  <c r="X11"/>
  <c r="X8"/>
  <c r="X9"/>
  <c r="Z17"/>
  <c r="AA17"/>
  <c r="AB17"/>
  <c r="Z10"/>
  <c r="AA10"/>
  <c r="AB10"/>
  <c r="Z6"/>
  <c r="AA6"/>
  <c r="AB6"/>
  <c r="AB22" l="1"/>
  <c r="Z22"/>
  <c r="AA22"/>
  <c r="Q17"/>
  <c r="P17"/>
  <c r="O17"/>
  <c r="M17"/>
  <c r="L17"/>
  <c r="K17"/>
  <c r="I17"/>
  <c r="H17"/>
  <c r="G17"/>
  <c r="D17"/>
  <c r="E17"/>
  <c r="C17"/>
  <c r="Q10"/>
  <c r="P10"/>
  <c r="O10"/>
  <c r="M10"/>
  <c r="L10"/>
  <c r="I10"/>
  <c r="H10"/>
  <c r="G10"/>
  <c r="D10"/>
  <c r="E10"/>
  <c r="C10"/>
  <c r="Q6"/>
  <c r="P6"/>
  <c r="O6"/>
  <c r="M6"/>
  <c r="L6"/>
  <c r="K6"/>
  <c r="I6"/>
  <c r="H6"/>
  <c r="G6"/>
  <c r="D6"/>
  <c r="E6"/>
  <c r="D22" l="1"/>
  <c r="K22"/>
  <c r="P22"/>
  <c r="H22"/>
  <c r="G22"/>
  <c r="L22"/>
  <c r="Q22"/>
  <c r="C22"/>
  <c r="M22"/>
  <c r="E22"/>
  <c r="I22"/>
  <c r="O22"/>
  <c r="AE12"/>
  <c r="AE13"/>
  <c r="AE14"/>
  <c r="AE16"/>
  <c r="AE8"/>
  <c r="AE7"/>
  <c r="AE9"/>
  <c r="AE18"/>
  <c r="AE19"/>
  <c r="AE20"/>
  <c r="AE15"/>
  <c r="AE21"/>
  <c r="AD12"/>
  <c r="AD13"/>
  <c r="AD14"/>
  <c r="AD16"/>
  <c r="AD8"/>
  <c r="AD7"/>
  <c r="AD9"/>
  <c r="AD18"/>
  <c r="AD19"/>
  <c r="AD20"/>
  <c r="AD15"/>
  <c r="AD21"/>
  <c r="W12"/>
  <c r="AC12" s="1"/>
  <c r="W13"/>
  <c r="AC13" s="1"/>
  <c r="W14"/>
  <c r="AC14" s="1"/>
  <c r="W16"/>
  <c r="AC16" s="1"/>
  <c r="W8"/>
  <c r="AC8" s="1"/>
  <c r="AC7"/>
  <c r="W9"/>
  <c r="AC9" s="1"/>
  <c r="W18"/>
  <c r="AC18" s="1"/>
  <c r="W19"/>
  <c r="AC19" s="1"/>
  <c r="W20"/>
  <c r="AC20" s="1"/>
  <c r="W15"/>
  <c r="AC15" s="1"/>
  <c r="W21"/>
  <c r="AC21" s="1"/>
  <c r="AD17" l="1"/>
  <c r="AC17"/>
  <c r="AE17"/>
  <c r="AC6"/>
  <c r="AD6"/>
  <c r="AE6"/>
  <c r="W6"/>
  <c r="X6"/>
  <c r="Y6"/>
  <c r="W17"/>
  <c r="X17"/>
  <c r="Y17"/>
  <c r="W11"/>
  <c r="W10" l="1"/>
  <c r="W22" s="1"/>
  <c r="AC11"/>
  <c r="AC10" s="1"/>
  <c r="AC22" s="1"/>
  <c r="Y10"/>
  <c r="Y22" s="1"/>
  <c r="AE11"/>
  <c r="AE10" s="1"/>
  <c r="AE22" s="1"/>
  <c r="X10"/>
  <c r="X22" s="1"/>
  <c r="AD11"/>
  <c r="AD10" s="1"/>
  <c r="AD22" s="1"/>
  <c r="T32"/>
  <c r="T39" s="1"/>
</calcChain>
</file>

<file path=xl/sharedStrings.xml><?xml version="1.0" encoding="utf-8"?>
<sst xmlns="http://schemas.openxmlformats.org/spreadsheetml/2006/main" count="73" uniqueCount="53">
  <si>
    <t>Количество месяцев</t>
  </si>
  <si>
    <t>Муниципальное образование</t>
  </si>
  <si>
    <t xml:space="preserve">ИТОГО </t>
  </si>
  <si>
    <t>коэффициент расходов на осуществление органами местного самоуправления государственных полномочий по организации предоставления ежемесячной жилищно-коммунальной выплаты специалистам муниципальных учреждений (организаций), указанным в подпунктах 1 - 4, 6, 8 пункта 2 статьи 3 Закона</t>
  </si>
  <si>
    <t>2023 год</t>
  </si>
  <si>
    <t>2024 год</t>
  </si>
  <si>
    <t xml:space="preserve"> Объем предоставляемой субвенции для каждого муниципального образования 
(Si)
</t>
  </si>
  <si>
    <t>R - средний размер ежемесячной жилищно-коммунальной выплаты специалистам, указанным в подпунктах 1, 2, 6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</si>
  <si>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 xml:space="preserve">Hri - прогнозируемая среднегодовая численность специалистов, указанных в подпунктах 1, 2, 6 пункта 2 статьи 3 Закона Мурманской области от 27.12.2004 № 561-01-ЗМО, в муниципальном образовании на соответствующий финансовый год, по данным органов местного самоуправления
</t>
  </si>
  <si>
    <t xml:space="preserve">Hpi - прогнозируемая среднегодовая численность специалистов, указанных в подпункте 3 пункта 2 статьи 3 настоящего Закона Мурманской области от 27.12.2004 № 561-01-ЗМО, в муниципальном образовании на соответствующий финансовый год по данным органов местного самоуправления
</t>
  </si>
  <si>
    <t xml:space="preserve">Hqi - прогнозируемая среднегодовая численность специалистов, указанных в подпункте 4 пункта 2 статьи 3 настоящего Закона Мурманской области от 27.12.2004 № 561-01-ЗМО, в муниципальном образовании на соответствующий финансовый год, по данным органов местного самоуправления
</t>
  </si>
  <si>
    <t>Р - средний размер ежемесячной жилищно-коммунальной выплаты специалистам, указанным в подпункте 3 пункта 2 статьи 3 Закона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</si>
  <si>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Q - средний размер ежемесячной жилищно-коммунальной выплаты специалистам, указанным в подпункте 4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</si>
  <si>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Hfi - прогнозируемая среднегодовая численность специалистов, указанных в подпункте 8 пункта 2 статьи 3 Закона Мурманской области от 27.12.2004 № 561-01-ЗМО, в муниципальном образовании на соответствующий финансовый год (по данным органов местного самоуправления)</t>
  </si>
  <si>
    <t>F - средний размер ежемесячной жилищно-коммунальной выплаты специалистам, указанным в подпункте 8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</si>
  <si>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Печенгский муниципальный округ</t>
  </si>
  <si>
    <t xml:space="preserve">муниципальный округ г. Кировск с подведомственной территорией </t>
  </si>
  <si>
    <t>Ковдорский муниципальный округ</t>
  </si>
  <si>
    <t>муниципальный округ г. Мончегорск с подведомственной территорией</t>
  </si>
  <si>
    <t>муниципальный округ г. Оленегорск с подведомственной территорией</t>
  </si>
  <si>
    <t>муниципальный округ г. Полярные Зори с подведомственной территорией</t>
  </si>
  <si>
    <t xml:space="preserve"> городской округ ЗАТО п. Видяево</t>
  </si>
  <si>
    <t>городской округ ЗАТО Александровск</t>
  </si>
  <si>
    <t>городской округ ЗАТО г. Североморск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</si>
  <si>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</si>
  <si>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</si>
  <si>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</si>
  <si>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</si>
  <si>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Городские округа</t>
  </si>
  <si>
    <t>Муниципальные округа</t>
  </si>
  <si>
    <t>Муниципальные районы</t>
  </si>
  <si>
    <t xml:space="preserve">Предусмотрено </t>
  </si>
  <si>
    <t>Отклонение</t>
  </si>
  <si>
    <t>2025 год</t>
  </si>
  <si>
    <t xml:space="preserve"> Определение общего объема субвенции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от 27.12.2004 № 561-01-ЗМО, имеющим право на предоставление ежемесячной жилищно-коммунальной выплаты на 2024 год и плановый период 2025-2026 годов</t>
  </si>
  <si>
    <t>2026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</si>
  <si>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</si>
  <si>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</si>
  <si>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</si>
  <si>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</si>
  <si>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</si>
  <si>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</si>
  <si>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</si>
  <si>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</si>
  <si>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</si>
  <si>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</si>
  <si>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</si>
  <si>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</si>
  <si>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G</t>
  </si>
  <si>
    <t>Цс 2320575100</t>
  </si>
  <si>
    <t xml:space="preserve">Коэффициент индексации, значение которого устанавливается ежегодно законом Мурманской области об областном бюджете на очередной финансовый год и плановый период.
G
</t>
  </si>
  <si>
    <t>Министр труда и социального развития Мурманской области</t>
  </si>
  <si>
    <t>С.Б. Мякишев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</si>
</sst>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00"/>
    <numFmt numFmtId="167" formatCode="0.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" fontId="5" fillId="3" borderId="8">
      <alignment horizontal="right" vertical="top" shrinkToFit="1"/>
    </xf>
  </cellStyleXfs>
  <cellXfs count="53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4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/>
    <xf numFmtId="164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/>
    <xf numFmtId="167" fontId="1" fillId="0" borderId="1" xfId="0" applyNumberFormat="1" applyFont="1" applyBorder="1"/>
    <xf numFmtId="4" fontId="1" fillId="0" borderId="1" xfId="0" applyNumberFormat="1" applyFont="1" applyFill="1" applyBorder="1"/>
    <xf numFmtId="0" fontId="0" fillId="0" borderId="1" xfId="0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11" fillId="0" borderId="0" xfId="0" applyFont="1"/>
    <xf numFmtId="0" fontId="10" fillId="0" borderId="0" xfId="0" applyFont="1"/>
    <xf numFmtId="167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ex7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2"/>
  <sheetViews>
    <sheetView tabSelected="1" zoomScale="90" zoomScaleNormal="90" zoomScaleSheetLayoutView="90" workbookViewId="0">
      <selection activeCell="G20" sqref="G20"/>
    </sheetView>
  </sheetViews>
  <sheetFormatPr defaultColWidth="9.109375" defaultRowHeight="13.8"/>
  <cols>
    <col min="1" max="1" width="31.6640625" style="10" customWidth="1"/>
    <col min="2" max="2" width="14.109375" style="1" customWidth="1"/>
    <col min="3" max="5" width="9" style="1" customWidth="1"/>
    <col min="6" max="6" width="13.109375" style="1" customWidth="1"/>
    <col min="7" max="9" width="9.44140625" style="1" customWidth="1"/>
    <col min="10" max="10" width="15.109375" style="1" customWidth="1"/>
    <col min="11" max="13" width="10" style="1" customWidth="1"/>
    <col min="14" max="14" width="15.44140625" style="1" customWidth="1"/>
    <col min="15" max="15" width="10.109375" style="1" customWidth="1"/>
    <col min="16" max="17" width="8.6640625" style="1" customWidth="1"/>
    <col min="18" max="18" width="7.33203125" style="1" customWidth="1"/>
    <col min="19" max="19" width="14.88671875" style="1" customWidth="1"/>
    <col min="20" max="22" width="9.44140625" style="1" customWidth="1"/>
    <col min="23" max="25" width="17.33203125" style="1" customWidth="1"/>
    <col min="26" max="31" width="16.44140625" style="1" hidden="1" customWidth="1"/>
    <col min="32" max="16384" width="9.109375" style="1"/>
  </cols>
  <sheetData>
    <row r="1" spans="1:31">
      <c r="A1" s="10" t="s">
        <v>49</v>
      </c>
    </row>
    <row r="2" spans="1:31" ht="82.5" customHeight="1">
      <c r="A2" s="45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4" spans="1:31" ht="172.2" customHeight="1">
      <c r="A4" s="47" t="s">
        <v>1</v>
      </c>
      <c r="B4" s="49" t="s">
        <v>7</v>
      </c>
      <c r="C4" s="50" t="s">
        <v>8</v>
      </c>
      <c r="D4" s="51"/>
      <c r="E4" s="51"/>
      <c r="F4" s="49" t="s">
        <v>11</v>
      </c>
      <c r="G4" s="50" t="s">
        <v>9</v>
      </c>
      <c r="H4" s="51"/>
      <c r="I4" s="52"/>
      <c r="J4" s="49" t="s">
        <v>12</v>
      </c>
      <c r="K4" s="50" t="s">
        <v>10</v>
      </c>
      <c r="L4" s="51"/>
      <c r="M4" s="52"/>
      <c r="N4" s="49" t="s">
        <v>14</v>
      </c>
      <c r="O4" s="50" t="s">
        <v>13</v>
      </c>
      <c r="P4" s="51"/>
      <c r="Q4" s="52"/>
      <c r="R4" s="47" t="s">
        <v>0</v>
      </c>
      <c r="S4" s="47" t="s">
        <v>3</v>
      </c>
      <c r="T4" s="40" t="s">
        <v>50</v>
      </c>
      <c r="U4" s="43"/>
      <c r="V4" s="44"/>
      <c r="W4" s="40" t="s">
        <v>6</v>
      </c>
      <c r="X4" s="41"/>
      <c r="Y4" s="42"/>
      <c r="Z4" s="40" t="s">
        <v>31</v>
      </c>
      <c r="AA4" s="41"/>
      <c r="AB4" s="42"/>
      <c r="AC4" s="40" t="s">
        <v>32</v>
      </c>
      <c r="AD4" s="41"/>
      <c r="AE4" s="42"/>
    </row>
    <row r="5" spans="1:31" s="4" customFormat="1" ht="233.25" customHeight="1">
      <c r="A5" s="48"/>
      <c r="B5" s="49"/>
      <c r="C5" s="13" t="s">
        <v>5</v>
      </c>
      <c r="D5" s="13" t="s">
        <v>33</v>
      </c>
      <c r="E5" s="13" t="s">
        <v>35</v>
      </c>
      <c r="F5" s="49"/>
      <c r="G5" s="13" t="s">
        <v>5</v>
      </c>
      <c r="H5" s="13" t="s">
        <v>33</v>
      </c>
      <c r="I5" s="13" t="s">
        <v>35</v>
      </c>
      <c r="J5" s="49"/>
      <c r="K5" s="13" t="s">
        <v>5</v>
      </c>
      <c r="L5" s="13" t="s">
        <v>33</v>
      </c>
      <c r="M5" s="13" t="s">
        <v>35</v>
      </c>
      <c r="N5" s="49"/>
      <c r="O5" s="13" t="s">
        <v>5</v>
      </c>
      <c r="P5" s="13" t="s">
        <v>33</v>
      </c>
      <c r="Q5" s="13" t="s">
        <v>35</v>
      </c>
      <c r="R5" s="48"/>
      <c r="S5" s="48"/>
      <c r="T5" s="13" t="s">
        <v>5</v>
      </c>
      <c r="U5" s="13" t="s">
        <v>33</v>
      </c>
      <c r="V5" s="13" t="s">
        <v>35</v>
      </c>
      <c r="W5" s="13" t="s">
        <v>5</v>
      </c>
      <c r="X5" s="13" t="s">
        <v>33</v>
      </c>
      <c r="Y5" s="13" t="s">
        <v>35</v>
      </c>
      <c r="Z5" s="13" t="s">
        <v>4</v>
      </c>
      <c r="AA5" s="13" t="s">
        <v>5</v>
      </c>
      <c r="AB5" s="13" t="s">
        <v>33</v>
      </c>
      <c r="AC5" s="13" t="s">
        <v>4</v>
      </c>
      <c r="AD5" s="13" t="s">
        <v>5</v>
      </c>
      <c r="AE5" s="13" t="s">
        <v>33</v>
      </c>
    </row>
    <row r="6" spans="1:31" s="23" customFormat="1" ht="27.75" customHeight="1">
      <c r="A6" s="19" t="s">
        <v>28</v>
      </c>
      <c r="B6" s="20"/>
      <c r="C6" s="21">
        <f>SUM(C7:C9)</f>
        <v>78</v>
      </c>
      <c r="D6" s="21">
        <f t="shared" ref="D6:E6" si="0">SUM(D7:D9)</f>
        <v>80</v>
      </c>
      <c r="E6" s="21">
        <f t="shared" si="0"/>
        <v>81</v>
      </c>
      <c r="F6" s="20"/>
      <c r="G6" s="21">
        <f>SUM(G7:G9)</f>
        <v>334</v>
      </c>
      <c r="H6" s="21">
        <f t="shared" ref="H6" si="1">SUM(H7:H9)</f>
        <v>335</v>
      </c>
      <c r="I6" s="21">
        <f t="shared" ref="I6" si="2">SUM(I7:I9)</f>
        <v>336</v>
      </c>
      <c r="J6" s="20"/>
      <c r="K6" s="21">
        <f>SUM(K7:K9)</f>
        <v>0</v>
      </c>
      <c r="L6" s="21">
        <f t="shared" ref="L6" si="3">SUM(L7:L9)</f>
        <v>0</v>
      </c>
      <c r="M6" s="21">
        <f t="shared" ref="M6" si="4">SUM(M7:M9)</f>
        <v>0</v>
      </c>
      <c r="N6" s="20"/>
      <c r="O6" s="21">
        <f>SUM(O7:O9)</f>
        <v>0</v>
      </c>
      <c r="P6" s="21">
        <f t="shared" ref="P6" si="5">SUM(P7:P9)</f>
        <v>0</v>
      </c>
      <c r="Q6" s="21">
        <f t="shared" ref="Q6" si="6">SUM(Q7:Q9)</f>
        <v>0</v>
      </c>
      <c r="R6" s="22"/>
      <c r="S6" s="22"/>
      <c r="T6" s="21"/>
      <c r="U6" s="21"/>
      <c r="V6" s="21"/>
      <c r="W6" s="30">
        <f>SUM(W7:W9)</f>
        <v>26745300</v>
      </c>
      <c r="X6" s="30">
        <f t="shared" ref="X6:AE6" si="7">SUM(X7:X9)</f>
        <v>26936600</v>
      </c>
      <c r="Y6" s="30">
        <f t="shared" si="7"/>
        <v>27068200</v>
      </c>
      <c r="Z6" s="30">
        <f t="shared" si="7"/>
        <v>0</v>
      </c>
      <c r="AA6" s="30">
        <f t="shared" si="7"/>
        <v>0</v>
      </c>
      <c r="AB6" s="30">
        <f t="shared" si="7"/>
        <v>0</v>
      </c>
      <c r="AC6" s="30">
        <f t="shared" si="7"/>
        <v>26745300</v>
      </c>
      <c r="AD6" s="30">
        <f t="shared" si="7"/>
        <v>26936600</v>
      </c>
      <c r="AE6" s="30">
        <f t="shared" si="7"/>
        <v>27068200</v>
      </c>
    </row>
    <row r="7" spans="1:31" ht="27.6">
      <c r="A7" s="17" t="s">
        <v>22</v>
      </c>
      <c r="B7" s="11">
        <v>4887.3599999999997</v>
      </c>
      <c r="C7" s="12">
        <v>13</v>
      </c>
      <c r="D7" s="12">
        <v>13</v>
      </c>
      <c r="E7" s="12">
        <v>13</v>
      </c>
      <c r="F7" s="11">
        <v>5249.05</v>
      </c>
      <c r="G7" s="12">
        <v>21</v>
      </c>
      <c r="H7" s="12">
        <v>21</v>
      </c>
      <c r="I7" s="12">
        <v>21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3">
        <v>12</v>
      </c>
      <c r="S7" s="3">
        <v>1.008</v>
      </c>
      <c r="T7" s="32">
        <v>1.0407</v>
      </c>
      <c r="U7" s="32">
        <v>1</v>
      </c>
      <c r="V7" s="31">
        <v>1</v>
      </c>
      <c r="W7" s="2">
        <f>ROUNDUP((B7*C7+F7*G7+J7*K7+N7*O7)*R7*S7*T7/100,0)*100</f>
        <v>2187500</v>
      </c>
      <c r="X7" s="2">
        <f>ROUNDUP((B7*D7+F7*H7+J7*L7+N7*P7)*R7*S7*T7*U7/100,0)*100</f>
        <v>2187500</v>
      </c>
      <c r="Y7" s="2">
        <f>ROUNDUP((B7*E7+F7*I7+J7*M7+N7*Q7)*R7*S7*T7*U7*V7/100,0)*100</f>
        <v>2187500</v>
      </c>
      <c r="Z7" s="2"/>
      <c r="AA7" s="2"/>
      <c r="AB7" s="2">
        <v>0</v>
      </c>
      <c r="AC7" s="2">
        <f>W7-Z7</f>
        <v>2187500</v>
      </c>
      <c r="AD7" s="2">
        <f t="shared" ref="AD7:AE7" si="8">X7-AA7</f>
        <v>2187500</v>
      </c>
      <c r="AE7" s="2">
        <f t="shared" si="8"/>
        <v>2187500</v>
      </c>
    </row>
    <row r="8" spans="1:31" ht="27.6">
      <c r="A8" s="17" t="s">
        <v>21</v>
      </c>
      <c r="B8" s="11">
        <v>4026.63</v>
      </c>
      <c r="C8" s="12">
        <v>36</v>
      </c>
      <c r="D8" s="12">
        <v>36</v>
      </c>
      <c r="E8" s="12">
        <v>36</v>
      </c>
      <c r="F8" s="11">
        <v>4988.51</v>
      </c>
      <c r="G8" s="12">
        <v>163</v>
      </c>
      <c r="H8" s="12">
        <v>163</v>
      </c>
      <c r="I8" s="12">
        <v>163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3">
        <v>12</v>
      </c>
      <c r="S8" s="3">
        <v>1.008</v>
      </c>
      <c r="T8" s="32">
        <v>1.0407</v>
      </c>
      <c r="U8" s="32">
        <v>1</v>
      </c>
      <c r="V8" s="31">
        <v>1</v>
      </c>
      <c r="W8" s="2">
        <f>ROUNDUP((B8*C8+F8*G8+J8*K8+N8*O8)*R8*S8*T8/100,0)*100</f>
        <v>12060700</v>
      </c>
      <c r="X8" s="2">
        <f t="shared" ref="X8:X21" si="9">ROUNDUP((B8*D8+F8*H8+J8*L8+N8*P8)*R8*S8*T8*U8/100,0)*100</f>
        <v>12060700</v>
      </c>
      <c r="Y8" s="2">
        <f t="shared" ref="Y8:Y21" si="10">ROUNDUP((B8*E8+F8*I8+J8*M8+N8*Q8)*R8*S8*T8*U8*V8/100,0)*100</f>
        <v>12060700</v>
      </c>
      <c r="Z8" s="2"/>
      <c r="AA8" s="2"/>
      <c r="AB8" s="2">
        <v>0</v>
      </c>
      <c r="AC8" s="2">
        <f t="shared" ref="AC8:AC9" si="11">W8-Z8</f>
        <v>12060700</v>
      </c>
      <c r="AD8" s="2">
        <f t="shared" ref="AD8:AD9" si="12">X8-AA8</f>
        <v>12060700</v>
      </c>
      <c r="AE8" s="2">
        <f t="shared" ref="AE8:AE9" si="13">Y8-AB8</f>
        <v>12060700</v>
      </c>
    </row>
    <row r="9" spans="1:31" ht="27.6">
      <c r="A9" s="17" t="s">
        <v>23</v>
      </c>
      <c r="B9" s="11">
        <v>4750</v>
      </c>
      <c r="C9" s="12">
        <v>29</v>
      </c>
      <c r="D9" s="12">
        <v>31</v>
      </c>
      <c r="E9" s="12">
        <v>32</v>
      </c>
      <c r="F9" s="11">
        <v>5700</v>
      </c>
      <c r="G9" s="12">
        <v>150</v>
      </c>
      <c r="H9" s="12">
        <v>151</v>
      </c>
      <c r="I9" s="12">
        <v>152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3">
        <v>12</v>
      </c>
      <c r="S9" s="3">
        <v>1.008</v>
      </c>
      <c r="T9" s="32">
        <v>1.0407</v>
      </c>
      <c r="U9" s="32">
        <v>1</v>
      </c>
      <c r="V9" s="31">
        <v>1</v>
      </c>
      <c r="W9" s="2">
        <f>ROUNDUP((B9*C9+F9*G9+J9*K9+N9*O9)*R9*S9*T9/100,0)*100</f>
        <v>12497100</v>
      </c>
      <c r="X9" s="2">
        <f t="shared" si="9"/>
        <v>12688400</v>
      </c>
      <c r="Y9" s="2">
        <f t="shared" si="10"/>
        <v>12820000</v>
      </c>
      <c r="Z9" s="2"/>
      <c r="AA9" s="2"/>
      <c r="AB9" s="2">
        <v>0</v>
      </c>
      <c r="AC9" s="2">
        <f t="shared" si="11"/>
        <v>12497100</v>
      </c>
      <c r="AD9" s="2">
        <f t="shared" si="12"/>
        <v>12688400</v>
      </c>
      <c r="AE9" s="2">
        <f t="shared" si="13"/>
        <v>12820000</v>
      </c>
    </row>
    <row r="10" spans="1:31" s="23" customFormat="1" ht="27.75" customHeight="1">
      <c r="A10" s="19" t="s">
        <v>29</v>
      </c>
      <c r="B10" s="20"/>
      <c r="C10" s="21">
        <f>SUM(C11:C16)</f>
        <v>130</v>
      </c>
      <c r="D10" s="21">
        <f t="shared" ref="D10:E10" si="14">SUM(D11:D16)</f>
        <v>130</v>
      </c>
      <c r="E10" s="21">
        <f t="shared" si="14"/>
        <v>130</v>
      </c>
      <c r="F10" s="20"/>
      <c r="G10" s="21">
        <f>SUM(G11:G16)</f>
        <v>577</v>
      </c>
      <c r="H10" s="21">
        <f t="shared" ref="H10" si="15">SUM(H11:H16)</f>
        <v>577</v>
      </c>
      <c r="I10" s="21">
        <f t="shared" ref="I10" si="16">SUM(I11:I16)</f>
        <v>577</v>
      </c>
      <c r="J10" s="20"/>
      <c r="K10" s="21">
        <f>SUM(K11:K16)</f>
        <v>0</v>
      </c>
      <c r="L10" s="21">
        <f t="shared" ref="L10" si="17">SUM(L11:L16)</f>
        <v>0</v>
      </c>
      <c r="M10" s="21">
        <f t="shared" ref="M10" si="18">SUM(M11:M16)</f>
        <v>0</v>
      </c>
      <c r="N10" s="20"/>
      <c r="O10" s="21">
        <f>SUM(O11:O16)</f>
        <v>1</v>
      </c>
      <c r="P10" s="21">
        <f t="shared" ref="P10" si="19">SUM(P11:P16)</f>
        <v>1</v>
      </c>
      <c r="Q10" s="21">
        <f t="shared" ref="Q10" si="20">SUM(Q11:Q16)</f>
        <v>1</v>
      </c>
      <c r="R10" s="22"/>
      <c r="S10" s="22"/>
      <c r="T10" s="32"/>
      <c r="U10" s="32"/>
      <c r="V10" s="21"/>
      <c r="W10" s="30">
        <f>SUM(W11:W16)</f>
        <v>41507600</v>
      </c>
      <c r="X10" s="30">
        <f t="shared" ref="X10:AE10" si="21">SUM(X11:X16)</f>
        <v>41507600</v>
      </c>
      <c r="Y10" s="30">
        <f t="shared" si="21"/>
        <v>41507600</v>
      </c>
      <c r="Z10" s="30">
        <f t="shared" si="21"/>
        <v>0</v>
      </c>
      <c r="AA10" s="30">
        <f t="shared" si="21"/>
        <v>0</v>
      </c>
      <c r="AB10" s="30">
        <f t="shared" si="21"/>
        <v>0</v>
      </c>
      <c r="AC10" s="30">
        <f t="shared" si="21"/>
        <v>41507600</v>
      </c>
      <c r="AD10" s="30">
        <f t="shared" si="21"/>
        <v>41507600</v>
      </c>
      <c r="AE10" s="30">
        <f t="shared" si="21"/>
        <v>41507600</v>
      </c>
    </row>
    <row r="11" spans="1:31" ht="27.6">
      <c r="A11" s="15" t="s">
        <v>16</v>
      </c>
      <c r="B11" s="33">
        <v>3979.89</v>
      </c>
      <c r="C11" s="12">
        <v>8</v>
      </c>
      <c r="D11" s="12">
        <v>8</v>
      </c>
      <c r="E11" s="12">
        <v>8</v>
      </c>
      <c r="F11" s="11">
        <v>4859</v>
      </c>
      <c r="G11" s="12">
        <v>33</v>
      </c>
      <c r="H11" s="12">
        <v>33</v>
      </c>
      <c r="I11" s="12">
        <v>33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3">
        <v>12</v>
      </c>
      <c r="S11" s="3">
        <v>1.008</v>
      </c>
      <c r="T11" s="32">
        <v>1.0407</v>
      </c>
      <c r="U11" s="32">
        <v>1</v>
      </c>
      <c r="V11" s="31">
        <v>1</v>
      </c>
      <c r="W11" s="2">
        <f t="shared" ref="W11:W16" si="22">ROUNDUP((B11*C11+F11*G11+J11*K11+N11*O11)*R11*S11*T11/100,0)*100</f>
        <v>2419300</v>
      </c>
      <c r="X11" s="2">
        <f t="shared" si="9"/>
        <v>2419300</v>
      </c>
      <c r="Y11" s="2">
        <f t="shared" si="10"/>
        <v>2419300</v>
      </c>
      <c r="Z11" s="2"/>
      <c r="AA11" s="2"/>
      <c r="AB11" s="2">
        <v>0</v>
      </c>
      <c r="AC11" s="2">
        <f t="shared" ref="AC11:AC16" si="23">W11-Z11</f>
        <v>2419300</v>
      </c>
      <c r="AD11" s="2">
        <f t="shared" ref="AD11:AD16" si="24">X11-AA11</f>
        <v>2419300</v>
      </c>
      <c r="AE11" s="2">
        <f t="shared" ref="AE11:AE16" si="25">Y11-AB11</f>
        <v>2419300</v>
      </c>
    </row>
    <row r="12" spans="1:31" ht="27.6">
      <c r="A12" s="16" t="s">
        <v>17</v>
      </c>
      <c r="B12" s="11">
        <v>6004.51</v>
      </c>
      <c r="C12" s="12">
        <v>12</v>
      </c>
      <c r="D12" s="12">
        <v>12</v>
      </c>
      <c r="E12" s="12">
        <v>12</v>
      </c>
      <c r="F12" s="11">
        <v>6188.15</v>
      </c>
      <c r="G12" s="12">
        <v>33</v>
      </c>
      <c r="H12" s="12">
        <v>33</v>
      </c>
      <c r="I12" s="12">
        <v>33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3">
        <v>12</v>
      </c>
      <c r="S12" s="3">
        <v>1.008</v>
      </c>
      <c r="T12" s="32">
        <v>1.0407</v>
      </c>
      <c r="U12" s="32">
        <v>1</v>
      </c>
      <c r="V12" s="31">
        <v>1</v>
      </c>
      <c r="W12" s="2">
        <f t="shared" si="22"/>
        <v>3477700</v>
      </c>
      <c r="X12" s="2">
        <f t="shared" si="9"/>
        <v>3477700</v>
      </c>
      <c r="Y12" s="2">
        <f t="shared" si="10"/>
        <v>3477700</v>
      </c>
      <c r="Z12" s="2"/>
      <c r="AA12" s="2"/>
      <c r="AB12" s="2">
        <v>0</v>
      </c>
      <c r="AC12" s="2">
        <f t="shared" si="23"/>
        <v>3477700</v>
      </c>
      <c r="AD12" s="2">
        <f t="shared" si="24"/>
        <v>3477700</v>
      </c>
      <c r="AE12" s="2">
        <f t="shared" si="25"/>
        <v>3477700</v>
      </c>
    </row>
    <row r="13" spans="1:31" ht="41.4">
      <c r="A13" s="15" t="s">
        <v>18</v>
      </c>
      <c r="B13" s="33">
        <v>3281.9</v>
      </c>
      <c r="C13" s="12">
        <v>4</v>
      </c>
      <c r="D13" s="12">
        <v>4</v>
      </c>
      <c r="E13" s="12">
        <v>4</v>
      </c>
      <c r="F13" s="11">
        <v>3880.37</v>
      </c>
      <c r="G13" s="12">
        <v>30</v>
      </c>
      <c r="H13" s="12">
        <v>30</v>
      </c>
      <c r="I13" s="12">
        <v>30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3">
        <v>12</v>
      </c>
      <c r="S13" s="3">
        <v>1.008</v>
      </c>
      <c r="T13" s="32">
        <v>1.0407</v>
      </c>
      <c r="U13" s="32">
        <v>1</v>
      </c>
      <c r="V13" s="31">
        <v>1</v>
      </c>
      <c r="W13" s="2">
        <f t="shared" si="22"/>
        <v>1630700</v>
      </c>
      <c r="X13" s="2">
        <f t="shared" si="9"/>
        <v>1630700</v>
      </c>
      <c r="Y13" s="2">
        <f t="shared" si="10"/>
        <v>1630700</v>
      </c>
      <c r="Z13" s="2"/>
      <c r="AA13" s="2"/>
      <c r="AB13" s="2">
        <v>0</v>
      </c>
      <c r="AC13" s="2">
        <f t="shared" si="23"/>
        <v>1630700</v>
      </c>
      <c r="AD13" s="2">
        <f t="shared" si="24"/>
        <v>1630700</v>
      </c>
      <c r="AE13" s="2">
        <f t="shared" si="25"/>
        <v>1630700</v>
      </c>
    </row>
    <row r="14" spans="1:31" ht="41.4">
      <c r="A14" s="16" t="s">
        <v>19</v>
      </c>
      <c r="B14" s="33">
        <v>3635.6</v>
      </c>
      <c r="C14" s="12">
        <v>5</v>
      </c>
      <c r="D14" s="12">
        <v>5</v>
      </c>
      <c r="E14" s="12">
        <v>5</v>
      </c>
      <c r="F14" s="11">
        <v>5400.03</v>
      </c>
      <c r="G14" s="12">
        <v>82</v>
      </c>
      <c r="H14" s="12">
        <v>82</v>
      </c>
      <c r="I14" s="12">
        <v>82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3">
        <v>12</v>
      </c>
      <c r="S14" s="3">
        <v>1.008</v>
      </c>
      <c r="T14" s="32">
        <v>1.0407</v>
      </c>
      <c r="U14" s="32">
        <v>1</v>
      </c>
      <c r="V14" s="31">
        <v>1</v>
      </c>
      <c r="W14" s="2">
        <f t="shared" si="22"/>
        <v>5803000</v>
      </c>
      <c r="X14" s="2">
        <f t="shared" si="9"/>
        <v>5803000</v>
      </c>
      <c r="Y14" s="2">
        <f t="shared" si="10"/>
        <v>5803000</v>
      </c>
      <c r="Z14" s="2"/>
      <c r="AA14" s="2"/>
      <c r="AB14" s="2">
        <v>0</v>
      </c>
      <c r="AC14" s="2">
        <f t="shared" si="23"/>
        <v>5803000</v>
      </c>
      <c r="AD14" s="2">
        <f t="shared" si="24"/>
        <v>5803000</v>
      </c>
      <c r="AE14" s="2">
        <f t="shared" si="25"/>
        <v>5803000</v>
      </c>
    </row>
    <row r="15" spans="1:31" ht="30.75" customHeight="1">
      <c r="A15" s="18" t="s">
        <v>15</v>
      </c>
      <c r="B15" s="11">
        <v>3505.94</v>
      </c>
      <c r="C15" s="12">
        <v>87</v>
      </c>
      <c r="D15" s="12">
        <v>87</v>
      </c>
      <c r="E15" s="12">
        <v>87</v>
      </c>
      <c r="F15" s="11">
        <v>4507.3599999999997</v>
      </c>
      <c r="G15" s="12">
        <v>370</v>
      </c>
      <c r="H15" s="12">
        <v>370</v>
      </c>
      <c r="I15" s="12">
        <v>370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3">
        <v>12</v>
      </c>
      <c r="S15" s="3">
        <v>1.008</v>
      </c>
      <c r="T15" s="32">
        <v>1.0407</v>
      </c>
      <c r="U15" s="32">
        <v>1</v>
      </c>
      <c r="V15" s="31">
        <v>1</v>
      </c>
      <c r="W15" s="2">
        <f t="shared" si="22"/>
        <v>24833500</v>
      </c>
      <c r="X15" s="2">
        <f t="shared" si="9"/>
        <v>24833500</v>
      </c>
      <c r="Y15" s="2">
        <f t="shared" si="10"/>
        <v>24833500</v>
      </c>
      <c r="Z15" s="2"/>
      <c r="AA15" s="2"/>
      <c r="AB15" s="2">
        <v>0</v>
      </c>
      <c r="AC15" s="2">
        <f t="shared" si="23"/>
        <v>24833500</v>
      </c>
      <c r="AD15" s="2">
        <f t="shared" si="24"/>
        <v>24833500</v>
      </c>
      <c r="AE15" s="2">
        <f t="shared" si="25"/>
        <v>24833500</v>
      </c>
    </row>
    <row r="16" spans="1:31" ht="41.4">
      <c r="A16" s="15" t="s">
        <v>20</v>
      </c>
      <c r="B16" s="11">
        <v>5007.3500000000004</v>
      </c>
      <c r="C16" s="12">
        <v>14</v>
      </c>
      <c r="D16" s="12">
        <v>14</v>
      </c>
      <c r="E16" s="12">
        <v>14</v>
      </c>
      <c r="F16" s="11">
        <v>6615.55</v>
      </c>
      <c r="G16" s="12">
        <v>29</v>
      </c>
      <c r="H16" s="12">
        <v>29</v>
      </c>
      <c r="I16" s="12">
        <v>29</v>
      </c>
      <c r="J16" s="12">
        <v>0</v>
      </c>
      <c r="K16" s="12">
        <v>0</v>
      </c>
      <c r="L16" s="12">
        <v>0</v>
      </c>
      <c r="M16" s="12">
        <v>0</v>
      </c>
      <c r="N16" s="12">
        <v>3635.6</v>
      </c>
      <c r="O16" s="12">
        <v>1</v>
      </c>
      <c r="P16" s="12">
        <v>1</v>
      </c>
      <c r="Q16" s="12">
        <v>1</v>
      </c>
      <c r="R16" s="3">
        <v>12</v>
      </c>
      <c r="S16" s="3">
        <v>1.008</v>
      </c>
      <c r="T16" s="32">
        <v>1.0407</v>
      </c>
      <c r="U16" s="32">
        <v>1</v>
      </c>
      <c r="V16" s="31">
        <v>1</v>
      </c>
      <c r="W16" s="2">
        <f t="shared" si="22"/>
        <v>3343400</v>
      </c>
      <c r="X16" s="2">
        <f t="shared" si="9"/>
        <v>3343400</v>
      </c>
      <c r="Y16" s="2">
        <f t="shared" si="10"/>
        <v>3343400</v>
      </c>
      <c r="Z16" s="2"/>
      <c r="AA16" s="2"/>
      <c r="AB16" s="2">
        <v>0</v>
      </c>
      <c r="AC16" s="2">
        <f t="shared" si="23"/>
        <v>3343400</v>
      </c>
      <c r="AD16" s="2">
        <f t="shared" si="24"/>
        <v>3343400</v>
      </c>
      <c r="AE16" s="2">
        <f t="shared" si="25"/>
        <v>3343400</v>
      </c>
    </row>
    <row r="17" spans="1:31" s="23" customFormat="1" ht="27.75" customHeight="1">
      <c r="A17" s="19" t="s">
        <v>30</v>
      </c>
      <c r="B17" s="20"/>
      <c r="C17" s="21">
        <f>SUM(C18:C21)</f>
        <v>362</v>
      </c>
      <c r="D17" s="21">
        <f t="shared" ref="D17:E17" si="26">SUM(D18:D21)</f>
        <v>362</v>
      </c>
      <c r="E17" s="21">
        <f t="shared" si="26"/>
        <v>362</v>
      </c>
      <c r="F17" s="20"/>
      <c r="G17" s="21">
        <f>SUM(G18:G21)</f>
        <v>1003</v>
      </c>
      <c r="H17" s="21">
        <f t="shared" ref="H17" si="27">SUM(H18:H21)</f>
        <v>1003</v>
      </c>
      <c r="I17" s="21">
        <f t="shared" ref="I17" si="28">SUM(I18:I21)</f>
        <v>1003</v>
      </c>
      <c r="J17" s="20"/>
      <c r="K17" s="21">
        <f>SUM(K18:K21)</f>
        <v>0</v>
      </c>
      <c r="L17" s="21">
        <f t="shared" ref="L17" si="29">SUM(L18:L21)</f>
        <v>0</v>
      </c>
      <c r="M17" s="21">
        <f t="shared" ref="M17" si="30">SUM(M18:M21)</f>
        <v>0</v>
      </c>
      <c r="N17" s="20"/>
      <c r="O17" s="21">
        <f>SUM(O18:O21)</f>
        <v>0</v>
      </c>
      <c r="P17" s="21">
        <f t="shared" ref="P17" si="31">SUM(P18:P21)</f>
        <v>0</v>
      </c>
      <c r="Q17" s="21">
        <f t="shared" ref="Q17" si="32">SUM(Q18:Q21)</f>
        <v>0</v>
      </c>
      <c r="R17" s="22"/>
      <c r="S17" s="22"/>
      <c r="T17" s="32"/>
      <c r="U17" s="32"/>
      <c r="V17" s="31"/>
      <c r="W17" s="30">
        <f>SUM(W18:W21)</f>
        <v>92584200</v>
      </c>
      <c r="X17" s="30">
        <f t="shared" ref="X17:AE17" si="33">SUM(X18:X21)</f>
        <v>92584200</v>
      </c>
      <c r="Y17" s="30">
        <f t="shared" si="33"/>
        <v>92584200</v>
      </c>
      <c r="Z17" s="30">
        <f t="shared" si="33"/>
        <v>0</v>
      </c>
      <c r="AA17" s="30">
        <f t="shared" si="33"/>
        <v>0</v>
      </c>
      <c r="AB17" s="30">
        <f t="shared" si="33"/>
        <v>0</v>
      </c>
      <c r="AC17" s="30">
        <f t="shared" si="33"/>
        <v>92584200</v>
      </c>
      <c r="AD17" s="30">
        <f t="shared" si="33"/>
        <v>92584200</v>
      </c>
      <c r="AE17" s="30">
        <f t="shared" si="33"/>
        <v>92584200</v>
      </c>
    </row>
    <row r="18" spans="1:31" ht="27.6">
      <c r="A18" s="16" t="s">
        <v>24</v>
      </c>
      <c r="B18" s="11">
        <v>4718.8</v>
      </c>
      <c r="C18" s="12">
        <v>57</v>
      </c>
      <c r="D18" s="12">
        <v>57</v>
      </c>
      <c r="E18" s="12">
        <v>57</v>
      </c>
      <c r="F18" s="11">
        <v>5702.66</v>
      </c>
      <c r="G18" s="12">
        <v>200</v>
      </c>
      <c r="H18" s="12">
        <v>200</v>
      </c>
      <c r="I18" s="12">
        <v>200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3">
        <v>12</v>
      </c>
      <c r="S18" s="3">
        <v>1.008</v>
      </c>
      <c r="T18" s="32">
        <v>1.0407</v>
      </c>
      <c r="U18" s="32">
        <v>1</v>
      </c>
      <c r="V18" s="31">
        <v>1</v>
      </c>
      <c r="W18" s="2">
        <f t="shared" ref="W18:W21" si="34">ROUNDUP((B18*C18+F18*G18+J18*K18+N18*O18)*R18*S18*T18/100,0)*100</f>
        <v>17743300</v>
      </c>
      <c r="X18" s="2">
        <f>ROUNDUP((B18*D18+F18*H18+J18*L18+N18*P18)*R18*S18*T18*U18/100,0)*100</f>
        <v>17743300</v>
      </c>
      <c r="Y18" s="2">
        <f t="shared" si="10"/>
        <v>17743300</v>
      </c>
      <c r="Z18" s="2"/>
      <c r="AA18" s="2"/>
      <c r="AB18" s="2">
        <v>0</v>
      </c>
      <c r="AC18" s="2">
        <f t="shared" ref="AC18:AC21" si="35">W18-Z18</f>
        <v>17743300</v>
      </c>
      <c r="AD18" s="2">
        <f t="shared" ref="AD18:AD21" si="36">X18-AA18</f>
        <v>17743300</v>
      </c>
      <c r="AE18" s="2">
        <f t="shared" ref="AE18:AE21" si="37">Y18-AB18</f>
        <v>17743300</v>
      </c>
    </row>
    <row r="19" spans="1:31">
      <c r="A19" s="16" t="s">
        <v>25</v>
      </c>
      <c r="B19" s="11">
        <v>3920.21</v>
      </c>
      <c r="C19" s="12">
        <v>143</v>
      </c>
      <c r="D19" s="12">
        <v>143</v>
      </c>
      <c r="E19" s="12">
        <v>143</v>
      </c>
      <c r="F19" s="11">
        <v>5209.3</v>
      </c>
      <c r="G19" s="12">
        <v>490</v>
      </c>
      <c r="H19" s="12">
        <v>490</v>
      </c>
      <c r="I19" s="12">
        <v>490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3">
        <v>12</v>
      </c>
      <c r="S19" s="3">
        <v>1.008</v>
      </c>
      <c r="T19" s="32">
        <v>1.0407</v>
      </c>
      <c r="U19" s="32">
        <v>1</v>
      </c>
      <c r="V19" s="31">
        <v>1</v>
      </c>
      <c r="W19" s="2">
        <f t="shared" si="34"/>
        <v>39189300</v>
      </c>
      <c r="X19" s="2">
        <f t="shared" si="9"/>
        <v>39189300</v>
      </c>
      <c r="Y19" s="2">
        <f t="shared" si="10"/>
        <v>39189300</v>
      </c>
      <c r="Z19" s="2"/>
      <c r="AA19" s="2"/>
      <c r="AB19" s="2">
        <v>0</v>
      </c>
      <c r="AC19" s="2">
        <f t="shared" si="35"/>
        <v>39189300</v>
      </c>
      <c r="AD19" s="2">
        <f t="shared" si="36"/>
        <v>39189300</v>
      </c>
      <c r="AE19" s="2">
        <f t="shared" si="37"/>
        <v>39189300</v>
      </c>
    </row>
    <row r="20" spans="1:31" ht="27.6">
      <c r="A20" s="16" t="s">
        <v>26</v>
      </c>
      <c r="B20" s="33">
        <v>5325.36</v>
      </c>
      <c r="C20" s="12">
        <v>101</v>
      </c>
      <c r="D20" s="12">
        <v>101</v>
      </c>
      <c r="E20" s="12">
        <v>101</v>
      </c>
      <c r="F20" s="11">
        <v>6709.23</v>
      </c>
      <c r="G20" s="12">
        <v>203</v>
      </c>
      <c r="H20" s="12">
        <v>203</v>
      </c>
      <c r="I20" s="12">
        <v>203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3">
        <v>12</v>
      </c>
      <c r="S20" s="3">
        <v>1.008</v>
      </c>
      <c r="T20" s="32">
        <v>1.0407</v>
      </c>
      <c r="U20" s="32">
        <v>1</v>
      </c>
      <c r="V20" s="31">
        <v>1</v>
      </c>
      <c r="W20" s="2">
        <f t="shared" si="34"/>
        <v>23915800</v>
      </c>
      <c r="X20" s="2">
        <f t="shared" si="9"/>
        <v>23915800</v>
      </c>
      <c r="Y20" s="2">
        <f t="shared" si="10"/>
        <v>23915800</v>
      </c>
      <c r="Z20" s="2"/>
      <c r="AA20" s="2"/>
      <c r="AB20" s="2">
        <v>0</v>
      </c>
      <c r="AC20" s="2">
        <f t="shared" si="35"/>
        <v>23915800</v>
      </c>
      <c r="AD20" s="2">
        <f t="shared" si="36"/>
        <v>23915800</v>
      </c>
      <c r="AE20" s="2">
        <f t="shared" si="37"/>
        <v>23915800</v>
      </c>
    </row>
    <row r="21" spans="1:31">
      <c r="A21" s="16" t="s">
        <v>27</v>
      </c>
      <c r="B21" s="11">
        <v>4950.26</v>
      </c>
      <c r="C21" s="12">
        <v>61</v>
      </c>
      <c r="D21" s="12">
        <v>61</v>
      </c>
      <c r="E21" s="12">
        <v>61</v>
      </c>
      <c r="F21" s="11">
        <v>5730.05</v>
      </c>
      <c r="G21" s="12">
        <v>110</v>
      </c>
      <c r="H21" s="12">
        <v>110</v>
      </c>
      <c r="I21" s="12">
        <v>110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3">
        <v>12</v>
      </c>
      <c r="S21" s="3">
        <v>1.008</v>
      </c>
      <c r="T21" s="32">
        <v>1.0407</v>
      </c>
      <c r="U21" s="32">
        <v>1</v>
      </c>
      <c r="V21" s="31">
        <v>1</v>
      </c>
      <c r="W21" s="2">
        <f t="shared" si="34"/>
        <v>11735800</v>
      </c>
      <c r="X21" s="2">
        <f t="shared" si="9"/>
        <v>11735800</v>
      </c>
      <c r="Y21" s="2">
        <f t="shared" si="10"/>
        <v>11735800</v>
      </c>
      <c r="Z21" s="2"/>
      <c r="AA21" s="2"/>
      <c r="AB21" s="2">
        <v>0</v>
      </c>
      <c r="AC21" s="2">
        <f t="shared" si="35"/>
        <v>11735800</v>
      </c>
      <c r="AD21" s="2">
        <f t="shared" si="36"/>
        <v>11735800</v>
      </c>
      <c r="AE21" s="2">
        <f t="shared" si="37"/>
        <v>11735800</v>
      </c>
    </row>
    <row r="22" spans="1:31" s="5" customFormat="1">
      <c r="A22" s="14" t="s">
        <v>2</v>
      </c>
      <c r="B22" s="6"/>
      <c r="C22" s="8">
        <f>C17+C10+C6</f>
        <v>570</v>
      </c>
      <c r="D22" s="8">
        <f t="shared" ref="D22:E22" si="38">D17+D10+D6</f>
        <v>572</v>
      </c>
      <c r="E22" s="8">
        <f t="shared" si="38"/>
        <v>573</v>
      </c>
      <c r="F22" s="6"/>
      <c r="G22" s="8">
        <f>G17+G10+G6</f>
        <v>1914</v>
      </c>
      <c r="H22" s="8">
        <f t="shared" ref="H22:I22" si="39">H17+H10+H6</f>
        <v>1915</v>
      </c>
      <c r="I22" s="8">
        <f t="shared" si="39"/>
        <v>1916</v>
      </c>
      <c r="J22" s="8"/>
      <c r="K22" s="8">
        <f>K17+K10+K6</f>
        <v>0</v>
      </c>
      <c r="L22" s="8">
        <f t="shared" ref="L22:M22" si="40">L17+L10+L6</f>
        <v>0</v>
      </c>
      <c r="M22" s="8">
        <f t="shared" si="40"/>
        <v>0</v>
      </c>
      <c r="N22" s="8">
        <v>0</v>
      </c>
      <c r="O22" s="8">
        <f>O17+O10+O6</f>
        <v>1</v>
      </c>
      <c r="P22" s="8">
        <f t="shared" ref="P22:Q22" si="41">P17+P10+P6</f>
        <v>1</v>
      </c>
      <c r="Q22" s="8">
        <f t="shared" si="41"/>
        <v>1</v>
      </c>
      <c r="R22" s="7"/>
      <c r="S22" s="7"/>
      <c r="T22" s="7"/>
      <c r="U22" s="7"/>
      <c r="V22" s="7"/>
      <c r="W22" s="6">
        <f>W17+W10+W6</f>
        <v>160837100</v>
      </c>
      <c r="X22" s="6">
        <f t="shared" ref="X22" si="42">X17+X10+X6</f>
        <v>161028400</v>
      </c>
      <c r="Y22" s="6">
        <f>Y17+Y10+Y6</f>
        <v>161160000</v>
      </c>
      <c r="Z22" s="6">
        <f t="shared" ref="Z22:AE22" si="43">Z17+Z10+Z6</f>
        <v>0</v>
      </c>
      <c r="AA22" s="6">
        <f t="shared" si="43"/>
        <v>0</v>
      </c>
      <c r="AB22" s="6">
        <f t="shared" si="43"/>
        <v>0</v>
      </c>
      <c r="AC22" s="6">
        <f t="shared" si="43"/>
        <v>160837100</v>
      </c>
      <c r="AD22" s="6">
        <f t="shared" si="43"/>
        <v>161028400</v>
      </c>
      <c r="AE22" s="6">
        <f t="shared" si="43"/>
        <v>161160000</v>
      </c>
    </row>
    <row r="23" spans="1:31">
      <c r="Y23" s="9"/>
    </row>
    <row r="24" spans="1:31" s="29" customFormat="1" ht="17.399999999999999">
      <c r="A24" s="24" t="s">
        <v>51</v>
      </c>
      <c r="B24" s="25"/>
      <c r="C24" s="26"/>
      <c r="D24" s="27"/>
      <c r="E24" s="28"/>
      <c r="K24" s="25" t="s">
        <v>52</v>
      </c>
    </row>
    <row r="25" spans="1:31">
      <c r="Y25" s="9"/>
    </row>
    <row r="26" spans="1:31" hidden="1"/>
    <row r="27" spans="1:31" hidden="1">
      <c r="R27" s="1">
        <v>1</v>
      </c>
      <c r="T27" s="1">
        <v>1000</v>
      </c>
    </row>
    <row r="28" spans="1:31" hidden="1">
      <c r="R28" s="1">
        <v>2</v>
      </c>
      <c r="T28" s="1">
        <v>1000</v>
      </c>
    </row>
    <row r="29" spans="1:31" hidden="1">
      <c r="R29" s="1">
        <v>3</v>
      </c>
      <c r="T29" s="1">
        <v>1000</v>
      </c>
    </row>
    <row r="30" spans="1:31" hidden="1">
      <c r="R30" s="1">
        <v>4</v>
      </c>
      <c r="T30" s="1">
        <v>1000</v>
      </c>
    </row>
    <row r="31" spans="1:31" hidden="1">
      <c r="R31" s="1">
        <v>5</v>
      </c>
      <c r="T31" s="1">
        <v>1000</v>
      </c>
    </row>
    <row r="32" spans="1:31" hidden="1">
      <c r="R32" s="1">
        <v>6</v>
      </c>
      <c r="T32" s="1">
        <f>T31*1.04</f>
        <v>1040</v>
      </c>
    </row>
    <row r="33" spans="10:20" hidden="1">
      <c r="R33" s="1">
        <v>7</v>
      </c>
      <c r="T33" s="1">
        <v>1040</v>
      </c>
    </row>
    <row r="34" spans="10:20" hidden="1">
      <c r="R34" s="1">
        <v>8</v>
      </c>
      <c r="T34" s="1">
        <v>1040</v>
      </c>
    </row>
    <row r="35" spans="10:20" hidden="1">
      <c r="R35" s="1">
        <v>9</v>
      </c>
      <c r="T35" s="1">
        <v>1040</v>
      </c>
    </row>
    <row r="36" spans="10:20" hidden="1">
      <c r="R36" s="1">
        <v>10</v>
      </c>
      <c r="T36" s="1">
        <v>1040</v>
      </c>
    </row>
    <row r="37" spans="10:20" hidden="1">
      <c r="R37" s="1">
        <v>11</v>
      </c>
      <c r="T37" s="1">
        <v>1040</v>
      </c>
    </row>
    <row r="38" spans="10:20" hidden="1">
      <c r="R38" s="1">
        <v>12</v>
      </c>
      <c r="T38" s="1">
        <v>1040</v>
      </c>
    </row>
    <row r="39" spans="10:20" hidden="1">
      <c r="T39" s="1">
        <f>SUM(T27:T38)/12</f>
        <v>1023.3333333333334</v>
      </c>
    </row>
    <row r="40" spans="10:20" hidden="1"/>
    <row r="41" spans="10:20" hidden="1"/>
    <row r="42" spans="10:20" hidden="1"/>
    <row r="43" spans="10:20" hidden="1"/>
    <row r="44" spans="10:20" hidden="1"/>
    <row r="45" spans="10:20" hidden="1"/>
    <row r="46" spans="10:20">
      <c r="N46" s="10"/>
    </row>
    <row r="48" spans="10:20" ht="14.4">
      <c r="J48"/>
      <c r="K48" s="34">
        <v>2022</v>
      </c>
      <c r="L48" s="34">
        <v>2023</v>
      </c>
      <c r="M48" s="34">
        <v>2024</v>
      </c>
      <c r="N48" s="34">
        <v>2025</v>
      </c>
      <c r="O48" s="34">
        <v>2026</v>
      </c>
    </row>
    <row r="49" spans="10:15" ht="14.4">
      <c r="J49" t="s">
        <v>36</v>
      </c>
      <c r="K49" s="35">
        <v>100</v>
      </c>
      <c r="L49" s="35">
        <f>K60</f>
        <v>100</v>
      </c>
      <c r="M49" s="36">
        <f>L60</f>
        <v>105.5</v>
      </c>
      <c r="N49" s="36">
        <f>M60</f>
        <v>105.5</v>
      </c>
      <c r="O49" s="36">
        <f>N60</f>
        <v>105.5</v>
      </c>
    </row>
    <row r="50" spans="10:15" ht="14.4">
      <c r="J50" t="s">
        <v>37</v>
      </c>
      <c r="K50" s="35">
        <v>100</v>
      </c>
      <c r="L50" s="35">
        <f t="shared" ref="L50:N53" si="44">L49</f>
        <v>100</v>
      </c>
      <c r="M50" s="36">
        <f t="shared" si="44"/>
        <v>105.5</v>
      </c>
      <c r="N50" s="36">
        <f t="shared" si="44"/>
        <v>105.5</v>
      </c>
      <c r="O50" s="36">
        <f t="shared" ref="O50" si="45">O49</f>
        <v>105.5</v>
      </c>
    </row>
    <row r="51" spans="10:15" ht="14.4">
      <c r="J51" t="s">
        <v>38</v>
      </c>
      <c r="K51" s="35">
        <v>100</v>
      </c>
      <c r="L51" s="35">
        <f t="shared" si="44"/>
        <v>100</v>
      </c>
      <c r="M51" s="36">
        <f t="shared" si="44"/>
        <v>105.5</v>
      </c>
      <c r="N51" s="36">
        <f t="shared" si="44"/>
        <v>105.5</v>
      </c>
      <c r="O51" s="36">
        <f t="shared" ref="O51" si="46">O50</f>
        <v>105.5</v>
      </c>
    </row>
    <row r="52" spans="10:15" ht="14.4">
      <c r="J52" t="s">
        <v>39</v>
      </c>
      <c r="K52" s="35">
        <v>100</v>
      </c>
      <c r="L52" s="35">
        <f t="shared" si="44"/>
        <v>100</v>
      </c>
      <c r="M52" s="36">
        <f t="shared" si="44"/>
        <v>105.5</v>
      </c>
      <c r="N52" s="36">
        <f t="shared" si="44"/>
        <v>105.5</v>
      </c>
      <c r="O52" s="36">
        <f t="shared" ref="O52" si="47">O51</f>
        <v>105.5</v>
      </c>
    </row>
    <row r="53" spans="10:15" ht="14.4">
      <c r="J53" t="s">
        <v>40</v>
      </c>
      <c r="K53" s="35">
        <v>100</v>
      </c>
      <c r="L53" s="35">
        <f>L52</f>
        <v>100</v>
      </c>
      <c r="M53" s="36">
        <f t="shared" si="44"/>
        <v>105.5</v>
      </c>
      <c r="N53" s="36">
        <f t="shared" si="44"/>
        <v>105.5</v>
      </c>
      <c r="O53" s="36">
        <f t="shared" ref="O53" si="48">O52</f>
        <v>105.5</v>
      </c>
    </row>
    <row r="54" spans="10:15" ht="14.4">
      <c r="J54" t="s">
        <v>41</v>
      </c>
      <c r="K54" s="35">
        <f>K53*1</f>
        <v>100</v>
      </c>
      <c r="L54" s="35">
        <f>L53</f>
        <v>100</v>
      </c>
      <c r="M54" s="36">
        <f>M53*1</f>
        <v>105.5</v>
      </c>
      <c r="N54" s="36">
        <f>N53*1</f>
        <v>105.5</v>
      </c>
      <c r="O54" s="36">
        <f>O53*1</f>
        <v>105.5</v>
      </c>
    </row>
    <row r="55" spans="10:15" ht="14.4">
      <c r="J55" t="s">
        <v>42</v>
      </c>
      <c r="K55" s="35">
        <f t="shared" ref="K55:N60" si="49">K54</f>
        <v>100</v>
      </c>
      <c r="L55" s="35">
        <f t="shared" si="49"/>
        <v>100</v>
      </c>
      <c r="M55" s="36">
        <f t="shared" si="49"/>
        <v>105.5</v>
      </c>
      <c r="N55" s="36">
        <f t="shared" si="49"/>
        <v>105.5</v>
      </c>
      <c r="O55" s="36">
        <f t="shared" ref="O55" si="50">O54</f>
        <v>105.5</v>
      </c>
    </row>
    <row r="56" spans="10:15" ht="14.4">
      <c r="J56" t="s">
        <v>43</v>
      </c>
      <c r="K56" s="35">
        <f t="shared" si="49"/>
        <v>100</v>
      </c>
      <c r="L56" s="35">
        <f t="shared" si="49"/>
        <v>100</v>
      </c>
      <c r="M56" s="36">
        <f t="shared" si="49"/>
        <v>105.5</v>
      </c>
      <c r="N56" s="36">
        <f t="shared" si="49"/>
        <v>105.5</v>
      </c>
      <c r="O56" s="36">
        <f t="shared" ref="O56" si="51">O55</f>
        <v>105.5</v>
      </c>
    </row>
    <row r="57" spans="10:15" ht="14.4">
      <c r="J57" t="s">
        <v>44</v>
      </c>
      <c r="K57" s="35">
        <f t="shared" si="49"/>
        <v>100</v>
      </c>
      <c r="L57" s="35">
        <f t="shared" si="49"/>
        <v>100</v>
      </c>
      <c r="M57" s="36">
        <f t="shared" si="49"/>
        <v>105.5</v>
      </c>
      <c r="N57" s="36">
        <f t="shared" si="49"/>
        <v>105.5</v>
      </c>
      <c r="O57" s="36">
        <f t="shared" ref="O57" si="52">O56</f>
        <v>105.5</v>
      </c>
    </row>
    <row r="58" spans="10:15" ht="14.4">
      <c r="J58" t="s">
        <v>45</v>
      </c>
      <c r="K58" s="35">
        <f t="shared" si="49"/>
        <v>100</v>
      </c>
      <c r="L58" s="35">
        <f>L57*1.055</f>
        <v>105.5</v>
      </c>
      <c r="M58" s="36">
        <f t="shared" si="49"/>
        <v>105.5</v>
      </c>
      <c r="N58" s="36">
        <f t="shared" si="49"/>
        <v>105.5</v>
      </c>
      <c r="O58" s="36">
        <f t="shared" ref="O58" si="53">O57</f>
        <v>105.5</v>
      </c>
    </row>
    <row r="59" spans="10:15" ht="14.4">
      <c r="J59" t="s">
        <v>46</v>
      </c>
      <c r="K59" s="35">
        <f t="shared" si="49"/>
        <v>100</v>
      </c>
      <c r="L59" s="35">
        <f t="shared" si="49"/>
        <v>105.5</v>
      </c>
      <c r="M59" s="36">
        <f t="shared" si="49"/>
        <v>105.5</v>
      </c>
      <c r="N59" s="36">
        <f t="shared" si="49"/>
        <v>105.5</v>
      </c>
      <c r="O59" s="36">
        <f t="shared" ref="O59" si="54">O58</f>
        <v>105.5</v>
      </c>
    </row>
    <row r="60" spans="10:15" ht="14.4">
      <c r="J60" t="s">
        <v>47</v>
      </c>
      <c r="K60" s="35">
        <f t="shared" si="49"/>
        <v>100</v>
      </c>
      <c r="L60" s="35">
        <f t="shared" si="49"/>
        <v>105.5</v>
      </c>
      <c r="M60" s="36">
        <f t="shared" si="49"/>
        <v>105.5</v>
      </c>
      <c r="N60" s="36">
        <f t="shared" si="49"/>
        <v>105.5</v>
      </c>
      <c r="O60" s="36">
        <f t="shared" ref="O60" si="55">O59</f>
        <v>105.5</v>
      </c>
    </row>
    <row r="61" spans="10:15" ht="14.4">
      <c r="J61"/>
      <c r="K61" s="35">
        <f>SUM(K49:K60)</f>
        <v>1200</v>
      </c>
      <c r="L61" s="35">
        <f>SUM(L49:L60)</f>
        <v>1216.5</v>
      </c>
      <c r="M61" s="36">
        <f>SUM(M49:M60)</f>
        <v>1266</v>
      </c>
      <c r="N61" s="36">
        <f>SUM(N49:N60)</f>
        <v>1266</v>
      </c>
      <c r="O61" s="36">
        <f>SUM(O49:O60)</f>
        <v>1266</v>
      </c>
    </row>
    <row r="62" spans="10:15" ht="18">
      <c r="J62" s="37" t="s">
        <v>48</v>
      </c>
      <c r="K62" s="38">
        <v>1</v>
      </c>
      <c r="L62" s="39">
        <f>L61/K61</f>
        <v>1.0137499999999999</v>
      </c>
      <c r="M62" s="39">
        <f>M61/L61</f>
        <v>1.0406905055487052</v>
      </c>
      <c r="N62" s="39">
        <f>N61/M61</f>
        <v>1</v>
      </c>
      <c r="O62" s="39">
        <f>O61/N61</f>
        <v>1</v>
      </c>
    </row>
  </sheetData>
  <mergeCells count="16">
    <mergeCell ref="Z4:AB4"/>
    <mergeCell ref="AC4:AE4"/>
    <mergeCell ref="T4:V4"/>
    <mergeCell ref="A2:Y2"/>
    <mergeCell ref="A4:A5"/>
    <mergeCell ref="B4:B5"/>
    <mergeCell ref="F4:F5"/>
    <mergeCell ref="J4:J5"/>
    <mergeCell ref="N4:N5"/>
    <mergeCell ref="R4:R5"/>
    <mergeCell ref="S4:S5"/>
    <mergeCell ref="C4:E4"/>
    <mergeCell ref="W4:Y4"/>
    <mergeCell ref="G4:I4"/>
    <mergeCell ref="K4:M4"/>
    <mergeCell ref="O4:Q4"/>
  </mergeCells>
  <pageMargins left="0.25" right="0.25" top="0.33" bottom="0.31" header="0.17" footer="0.17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2023-10-07T09:10:03Z</cp:lastPrinted>
  <dcterms:created xsi:type="dcterms:W3CDTF">2017-05-23T13:37:15Z</dcterms:created>
  <dcterms:modified xsi:type="dcterms:W3CDTF">2023-10-09T15:27:24Z</dcterms:modified>
</cp:coreProperties>
</file>