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388" yWindow="408" windowWidth="7260" windowHeight="2820" activeTab="5"/>
  </bookViews>
  <sheets>
    <sheet name="расчет _2021" sheetId="12" r:id="rId1"/>
    <sheet name="расчет _2022" sheetId="13" r:id="rId2"/>
    <sheet name="расчет _2023" sheetId="14" r:id="rId3"/>
    <sheet name="расчет _2024" sheetId="15" r:id="rId4"/>
    <sheet name="расчет_2025" sheetId="16" r:id="rId5"/>
    <sheet name="Расчёт_2026" sheetId="17" r:id="rId6"/>
    <sheet name="средняя численность за 3 года" sheetId="11" r:id="rId7"/>
    <sheet name="коэфф динамики" sheetId="7" r:id="rId8"/>
    <sheet name="коэфф особенн территории " sheetId="10" r:id="rId9"/>
  </sheets>
  <definedNames>
    <definedName name="_xlnm._FilterDatabase" localSheetId="0" hidden="1">'расчет _2021'!$B$3:$K$21</definedName>
    <definedName name="_xlnm._FilterDatabase" localSheetId="1" hidden="1">'расчет _2022'!$B$3:$K$21</definedName>
    <definedName name="_xlnm.Print_Titles" localSheetId="0">'расчет _2021'!$3:$3</definedName>
    <definedName name="_xlnm.Print_Titles" localSheetId="1">'расчет _2022'!$3:$3</definedName>
    <definedName name="_xlnm.Print_Titles" localSheetId="6">'средняя численность за 3 года'!$2:$2</definedName>
  </definedNames>
  <calcPr calcId="125725"/>
</workbook>
</file>

<file path=xl/calcChain.xml><?xml version="1.0" encoding="utf-8"?>
<calcChain xmlns="http://schemas.openxmlformats.org/spreadsheetml/2006/main">
  <c r="K4" i="16"/>
  <c r="K5" i="17" l="1"/>
  <c r="K6"/>
  <c r="K7"/>
  <c r="K8"/>
  <c r="K9"/>
  <c r="K10"/>
  <c r="K11"/>
  <c r="K12"/>
  <c r="K13"/>
  <c r="K14"/>
  <c r="K15"/>
  <c r="K16"/>
  <c r="K17"/>
  <c r="K18"/>
  <c r="K19"/>
  <c r="K20"/>
  <c r="K4"/>
  <c r="K5" i="16"/>
  <c r="K6"/>
  <c r="K7"/>
  <c r="K8"/>
  <c r="K9"/>
  <c r="K10"/>
  <c r="K11"/>
  <c r="K12"/>
  <c r="K13"/>
  <c r="K14"/>
  <c r="K15"/>
  <c r="K16"/>
  <c r="K17"/>
  <c r="K18"/>
  <c r="K19"/>
  <c r="K20"/>
  <c r="BM6" i="11" l="1"/>
  <c r="BM4" l="1"/>
  <c r="D21" i="15"/>
  <c r="D21" i="14"/>
  <c r="D4"/>
  <c r="H21" i="17"/>
  <c r="F21"/>
  <c r="H21" i="16"/>
  <c r="F21"/>
  <c r="H21" i="15"/>
  <c r="F21"/>
  <c r="AJ8" i="7"/>
  <c r="AJ4"/>
  <c r="AF7"/>
  <c r="AJ7"/>
  <c r="AK4" l="1"/>
  <c r="X4"/>
  <c r="Y4"/>
  <c r="BL21" i="11"/>
  <c r="BK21"/>
  <c r="BJ21"/>
  <c r="BM20"/>
  <c r="BM19"/>
  <c r="BM18"/>
  <c r="BM17"/>
  <c r="BM16"/>
  <c r="BM15"/>
  <c r="BM14"/>
  <c r="BM13"/>
  <c r="BM12"/>
  <c r="BM11"/>
  <c r="BM10"/>
  <c r="BM9"/>
  <c r="BM8"/>
  <c r="BM7"/>
  <c r="BM5"/>
  <c r="AJ21"/>
  <c r="AI21"/>
  <c r="AH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BM21" l="1"/>
  <c r="AK21"/>
  <c r="E21" i="17"/>
  <c r="E4"/>
  <c r="E4" i="14" l="1"/>
  <c r="K4" s="1"/>
  <c r="D39" i="10"/>
  <c r="K21" i="17" l="1"/>
  <c r="AC21" i="7"/>
  <c r="W21"/>
  <c r="V21"/>
  <c r="U21"/>
  <c r="AD21" l="1"/>
  <c r="AF21" i="11"/>
  <c r="BI5" l="1"/>
  <c r="BH21"/>
  <c r="BG21"/>
  <c r="BF21"/>
  <c r="BI20"/>
  <c r="BI19"/>
  <c r="BI18"/>
  <c r="BI17"/>
  <c r="BI16"/>
  <c r="BI15"/>
  <c r="BI14"/>
  <c r="BI13"/>
  <c r="BI12"/>
  <c r="BI11"/>
  <c r="BI10"/>
  <c r="BI9"/>
  <c r="BI8"/>
  <c r="BI7"/>
  <c r="BI6"/>
  <c r="BI4"/>
  <c r="AG4"/>
  <c r="AG20"/>
  <c r="AG19"/>
  <c r="AG18"/>
  <c r="AG17"/>
  <c r="AG16"/>
  <c r="AG15"/>
  <c r="AG14"/>
  <c r="AG13"/>
  <c r="AG12"/>
  <c r="AG11"/>
  <c r="AG10"/>
  <c r="AG9"/>
  <c r="AG8"/>
  <c r="AG7"/>
  <c r="AG6"/>
  <c r="AG5"/>
  <c r="AE21"/>
  <c r="AD21"/>
  <c r="AC4"/>
  <c r="BI21" l="1"/>
  <c r="AG21"/>
  <c r="E21" i="16" l="1"/>
  <c r="E4"/>
  <c r="AF4" i="7"/>
  <c r="AM4"/>
  <c r="AL4"/>
  <c r="BE4" i="11"/>
  <c r="K7" i="14"/>
  <c r="K25" i="12"/>
  <c r="E21" i="15"/>
  <c r="E4"/>
  <c r="BC21" i="11"/>
  <c r="BD21"/>
  <c r="BE5"/>
  <c r="BE6"/>
  <c r="BE7"/>
  <c r="BE8"/>
  <c r="BE9"/>
  <c r="BE10"/>
  <c r="BE11"/>
  <c r="BE12"/>
  <c r="BE13"/>
  <c r="BE14"/>
  <c r="BE15"/>
  <c r="BE16"/>
  <c r="BE17"/>
  <c r="BE18"/>
  <c r="BE19"/>
  <c r="BE20"/>
  <c r="BB21"/>
  <c r="F21" i="12"/>
  <c r="AH21" i="7"/>
  <c r="AI21"/>
  <c r="AG21"/>
  <c r="X5"/>
  <c r="X17"/>
  <c r="E4"/>
  <c r="C21"/>
  <c r="E21" s="1"/>
  <c r="AJ5"/>
  <c r="AJ6"/>
  <c r="AM8"/>
  <c r="AJ9"/>
  <c r="AJ10"/>
  <c r="AM11"/>
  <c r="AJ11"/>
  <c r="AM12"/>
  <c r="AJ12"/>
  <c r="AJ13"/>
  <c r="AF14"/>
  <c r="AJ14"/>
  <c r="AJ15"/>
  <c r="AJ16"/>
  <c r="AJ17"/>
  <c r="AM18"/>
  <c r="AJ18"/>
  <c r="AJ19"/>
  <c r="AJ20"/>
  <c r="AA21" i="11"/>
  <c r="Z21"/>
  <c r="AB21"/>
  <c r="AC20"/>
  <c r="AC19"/>
  <c r="AC18"/>
  <c r="AC17"/>
  <c r="AC16"/>
  <c r="AC15"/>
  <c r="AC14"/>
  <c r="AC13"/>
  <c r="AC12"/>
  <c r="AC11"/>
  <c r="AC10"/>
  <c r="AC9"/>
  <c r="AC8"/>
  <c r="AC7"/>
  <c r="AC6"/>
  <c r="AC5"/>
  <c r="X11" i="7"/>
  <c r="X15"/>
  <c r="BA4" i="11"/>
  <c r="AW4"/>
  <c r="AS4"/>
  <c r="Q4"/>
  <c r="Y4"/>
  <c r="U4"/>
  <c r="E4" i="12"/>
  <c r="K7" s="1"/>
  <c r="E21"/>
  <c r="E21" i="14"/>
  <c r="W21" i="11"/>
  <c r="V21"/>
  <c r="X21"/>
  <c r="Y20"/>
  <c r="Y19"/>
  <c r="Y18"/>
  <c r="Y17"/>
  <c r="Y16"/>
  <c r="Y15"/>
  <c r="Y14"/>
  <c r="Y13"/>
  <c r="Y12"/>
  <c r="Y11"/>
  <c r="Y10"/>
  <c r="Y9"/>
  <c r="Y8"/>
  <c r="Y7"/>
  <c r="Y6"/>
  <c r="Y5"/>
  <c r="AY21"/>
  <c r="AX21"/>
  <c r="AZ21"/>
  <c r="BA20"/>
  <c r="BA19"/>
  <c r="BA18"/>
  <c r="BA17"/>
  <c r="BA16"/>
  <c r="BA15"/>
  <c r="BA14"/>
  <c r="BA13"/>
  <c r="BA12"/>
  <c r="BA11"/>
  <c r="BA10"/>
  <c r="BA9"/>
  <c r="BA8"/>
  <c r="BA7"/>
  <c r="BA6"/>
  <c r="BA5"/>
  <c r="E21" i="13"/>
  <c r="E4"/>
  <c r="K17" s="1"/>
  <c r="AQ12" i="7"/>
  <c r="U20" i="11"/>
  <c r="U19"/>
  <c r="U18"/>
  <c r="U17"/>
  <c r="U16"/>
  <c r="U15"/>
  <c r="U14"/>
  <c r="U13"/>
  <c r="U12"/>
  <c r="U11"/>
  <c r="U10"/>
  <c r="U9"/>
  <c r="U8"/>
  <c r="U7"/>
  <c r="U6"/>
  <c r="U5"/>
  <c r="AO20"/>
  <c r="AO19"/>
  <c r="AO18"/>
  <c r="AO17"/>
  <c r="AO16"/>
  <c r="AO15"/>
  <c r="AO14"/>
  <c r="AO13"/>
  <c r="AO12"/>
  <c r="AO11"/>
  <c r="AO10"/>
  <c r="AO9"/>
  <c r="AO8"/>
  <c r="AO7"/>
  <c r="AO6"/>
  <c r="AO5"/>
  <c r="AO4"/>
  <c r="AS20"/>
  <c r="AS19"/>
  <c r="AS18"/>
  <c r="AS17"/>
  <c r="AS16"/>
  <c r="AS15"/>
  <c r="AS14"/>
  <c r="AS13"/>
  <c r="AS12"/>
  <c r="AS11"/>
  <c r="AS10"/>
  <c r="AS9"/>
  <c r="AS8"/>
  <c r="AS7"/>
  <c r="AS6"/>
  <c r="AS5"/>
  <c r="AW5"/>
  <c r="AW6"/>
  <c r="AW7"/>
  <c r="AW8"/>
  <c r="AW9"/>
  <c r="AW10"/>
  <c r="AW11"/>
  <c r="AW12"/>
  <c r="AW13"/>
  <c r="AW14"/>
  <c r="AW15"/>
  <c r="AW16"/>
  <c r="AW17"/>
  <c r="AW18"/>
  <c r="AW19"/>
  <c r="AW20"/>
  <c r="T21"/>
  <c r="S21"/>
  <c r="R21"/>
  <c r="I4"/>
  <c r="I20"/>
  <c r="I19"/>
  <c r="I18"/>
  <c r="I17"/>
  <c r="I16"/>
  <c r="I15"/>
  <c r="I14"/>
  <c r="I13"/>
  <c r="I12"/>
  <c r="I11"/>
  <c r="I10"/>
  <c r="I9"/>
  <c r="I8"/>
  <c r="I7"/>
  <c r="I6"/>
  <c r="I5"/>
  <c r="AV21"/>
  <c r="AU21"/>
  <c r="AT21"/>
  <c r="L21"/>
  <c r="K21"/>
  <c r="J21"/>
  <c r="H21"/>
  <c r="G21"/>
  <c r="F21"/>
  <c r="E21"/>
  <c r="M20"/>
  <c r="M19"/>
  <c r="M18"/>
  <c r="M17"/>
  <c r="M16"/>
  <c r="M15"/>
  <c r="M14"/>
  <c r="M13"/>
  <c r="M12"/>
  <c r="M11"/>
  <c r="M10"/>
  <c r="M9"/>
  <c r="M8"/>
  <c r="M7"/>
  <c r="M6"/>
  <c r="M5"/>
  <c r="M4"/>
  <c r="E4"/>
  <c r="E3" i="10"/>
  <c r="B36"/>
  <c r="B32"/>
  <c r="B15"/>
  <c r="J20" i="7"/>
  <c r="N4"/>
  <c r="J19"/>
  <c r="J18"/>
  <c r="J17"/>
  <c r="J16"/>
  <c r="J15"/>
  <c r="J14"/>
  <c r="J13"/>
  <c r="J12"/>
  <c r="J11"/>
  <c r="J10"/>
  <c r="J9"/>
  <c r="J8"/>
  <c r="J7"/>
  <c r="J6"/>
  <c r="J5"/>
  <c r="J4"/>
  <c r="N20"/>
  <c r="N19"/>
  <c r="N18"/>
  <c r="N17"/>
  <c r="N16"/>
  <c r="N15"/>
  <c r="N14"/>
  <c r="N13"/>
  <c r="N12"/>
  <c r="N11"/>
  <c r="N10"/>
  <c r="N9"/>
  <c r="N8"/>
  <c r="N7"/>
  <c r="N6"/>
  <c r="N5"/>
  <c r="O5"/>
  <c r="P5"/>
  <c r="Q5"/>
  <c r="O6"/>
  <c r="P6"/>
  <c r="Q6"/>
  <c r="O7"/>
  <c r="P7"/>
  <c r="Q7"/>
  <c r="O8"/>
  <c r="P8"/>
  <c r="Q8"/>
  <c r="O9"/>
  <c r="P9"/>
  <c r="Q9"/>
  <c r="O10"/>
  <c r="P10"/>
  <c r="Q10"/>
  <c r="O11"/>
  <c r="P11"/>
  <c r="Q11"/>
  <c r="O12"/>
  <c r="P12"/>
  <c r="Q12"/>
  <c r="O13"/>
  <c r="P13"/>
  <c r="Q13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Q4"/>
  <c r="P4"/>
  <c r="O4"/>
  <c r="K21"/>
  <c r="L21"/>
  <c r="M21"/>
  <c r="F21"/>
  <c r="H21"/>
  <c r="G21"/>
  <c r="Q5" i="11"/>
  <c r="Q6"/>
  <c r="Q7"/>
  <c r="Q8"/>
  <c r="Q9"/>
  <c r="Q10"/>
  <c r="Q11"/>
  <c r="Q12"/>
  <c r="O21"/>
  <c r="Q13"/>
  <c r="Q14"/>
  <c r="Q15"/>
  <c r="Q16"/>
  <c r="Q17"/>
  <c r="Q18"/>
  <c r="Q19"/>
  <c r="Q20"/>
  <c r="N21"/>
  <c r="P21"/>
  <c r="X7" i="7"/>
  <c r="Y18"/>
  <c r="X16"/>
  <c r="AF10"/>
  <c r="Y10"/>
  <c r="Y7"/>
  <c r="X12"/>
  <c r="X13"/>
  <c r="AF9"/>
  <c r="AF6"/>
  <c r="AF5"/>
  <c r="Y15"/>
  <c r="AF16"/>
  <c r="Y5"/>
  <c r="X18"/>
  <c r="X14"/>
  <c r="Y11"/>
  <c r="AF17"/>
  <c r="AF20"/>
  <c r="AF15"/>
  <c r="AF19"/>
  <c r="AF13"/>
  <c r="AM6"/>
  <c r="AM9"/>
  <c r="AM13"/>
  <c r="AM17"/>
  <c r="AM5"/>
  <c r="AK7"/>
  <c r="AK11"/>
  <c r="AL13"/>
  <c r="AK15"/>
  <c r="AK8"/>
  <c r="AM10"/>
  <c r="AK12"/>
  <c r="AK16"/>
  <c r="AK20"/>
  <c r="AK5"/>
  <c r="AK9"/>
  <c r="AK13"/>
  <c r="AK17"/>
  <c r="AK6"/>
  <c r="AK10"/>
  <c r="AK14"/>
  <c r="AK18"/>
  <c r="X10"/>
  <c r="X19"/>
  <c r="Y9"/>
  <c r="X20"/>
  <c r="Y16"/>
  <c r="Y8"/>
  <c r="Y13"/>
  <c r="Y6"/>
  <c r="X8"/>
  <c r="Y20"/>
  <c r="Y14"/>
  <c r="Y19"/>
  <c r="Y17"/>
  <c r="Y12"/>
  <c r="X6"/>
  <c r="AL9"/>
  <c r="X9"/>
  <c r="AK19"/>
  <c r="AL17"/>
  <c r="AL18"/>
  <c r="AL14"/>
  <c r="AL10"/>
  <c r="AL6"/>
  <c r="AL5"/>
  <c r="AL16"/>
  <c r="AL8"/>
  <c r="AL7"/>
  <c r="AL12"/>
  <c r="AL11"/>
  <c r="AL15"/>
  <c r="AL20"/>
  <c r="AL19"/>
  <c r="K14" i="14"/>
  <c r="AM20" i="7"/>
  <c r="AM19"/>
  <c r="AM16"/>
  <c r="AM7"/>
  <c r="AM15"/>
  <c r="K7" i="15" l="1"/>
  <c r="K8"/>
  <c r="K12"/>
  <c r="K16"/>
  <c r="K20"/>
  <c r="K11"/>
  <c r="K15"/>
  <c r="K19"/>
  <c r="K6"/>
  <c r="K10"/>
  <c r="K14"/>
  <c r="K18"/>
  <c r="K5"/>
  <c r="K9"/>
  <c r="K13"/>
  <c r="K17"/>
  <c r="K4"/>
  <c r="AN8" i="7"/>
  <c r="B39" i="10"/>
  <c r="C3" s="1"/>
  <c r="K13" i="14"/>
  <c r="K19"/>
  <c r="K16"/>
  <c r="K6"/>
  <c r="K17"/>
  <c r="K5"/>
  <c r="AF12" i="7"/>
  <c r="AF18"/>
  <c r="K9" i="14"/>
  <c r="K12"/>
  <c r="K11"/>
  <c r="K10"/>
  <c r="K8"/>
  <c r="K20"/>
  <c r="K15"/>
  <c r="K18"/>
  <c r="AM14" i="7"/>
  <c r="AN14" s="1"/>
  <c r="AF8"/>
  <c r="AF11"/>
  <c r="Z4"/>
  <c r="AA4" s="1"/>
  <c r="AB4" s="1"/>
  <c r="K11" i="13"/>
  <c r="K7"/>
  <c r="K19"/>
  <c r="Z5" i="7"/>
  <c r="AA5" s="1"/>
  <c r="AB5" s="1"/>
  <c r="K20" i="13"/>
  <c r="K20" i="12"/>
  <c r="AO15" i="7"/>
  <c r="K19" i="12"/>
  <c r="Z11" i="7"/>
  <c r="AA11" s="1"/>
  <c r="AB11" s="1"/>
  <c r="K5" i="13"/>
  <c r="K9"/>
  <c r="K18"/>
  <c r="K15"/>
  <c r="AO7" i="7"/>
  <c r="T4"/>
  <c r="T19"/>
  <c r="S17"/>
  <c r="S5"/>
  <c r="BE21" i="11"/>
  <c r="K12" i="12"/>
  <c r="K6"/>
  <c r="AO19" i="7"/>
  <c r="K9" i="12"/>
  <c r="Z15" i="7"/>
  <c r="AA15" s="1"/>
  <c r="AB15" s="1"/>
  <c r="AC21" i="11"/>
  <c r="K13" i="12"/>
  <c r="K18"/>
  <c r="K14"/>
  <c r="K11"/>
  <c r="K8"/>
  <c r="Z18" i="7"/>
  <c r="AA18" s="1"/>
  <c r="AB18" s="1"/>
  <c r="K16" i="12"/>
  <c r="K15"/>
  <c r="K5"/>
  <c r="K4"/>
  <c r="K10"/>
  <c r="K17"/>
  <c r="AN7" i="7"/>
  <c r="Z8"/>
  <c r="AA8" s="1"/>
  <c r="AB8" s="1"/>
  <c r="Z13"/>
  <c r="AA13" s="1"/>
  <c r="AB13" s="1"/>
  <c r="Z7"/>
  <c r="AA7" s="1"/>
  <c r="AB7" s="1"/>
  <c r="AO12"/>
  <c r="AO6"/>
  <c r="AO10"/>
  <c r="AN13"/>
  <c r="Q21" i="11"/>
  <c r="AN19" i="7"/>
  <c r="AN11"/>
  <c r="AN6"/>
  <c r="X21"/>
  <c r="S19"/>
  <c r="T13"/>
  <c r="S7"/>
  <c r="T5"/>
  <c r="U21" i="11"/>
  <c r="Y21"/>
  <c r="BA21"/>
  <c r="AJ21" i="7"/>
  <c r="Z14"/>
  <c r="AA14" s="1"/>
  <c r="AB14" s="1"/>
  <c r="AN15"/>
  <c r="Z9"/>
  <c r="AA9" s="1"/>
  <c r="AB9" s="1"/>
  <c r="Z16"/>
  <c r="AA16" s="1"/>
  <c r="AB16" s="1"/>
  <c r="Z19"/>
  <c r="AA19" s="1"/>
  <c r="AB19" s="1"/>
  <c r="T18"/>
  <c r="S14"/>
  <c r="T10"/>
  <c r="S8"/>
  <c r="K4" i="13"/>
  <c r="K16"/>
  <c r="K10"/>
  <c r="K8"/>
  <c r="K12"/>
  <c r="AO8" i="7"/>
  <c r="AN20"/>
  <c r="AO13"/>
  <c r="AN18"/>
  <c r="Z12"/>
  <c r="AA12" s="1"/>
  <c r="AB12" s="1"/>
  <c r="Z20"/>
  <c r="AA20" s="1"/>
  <c r="AB20" s="1"/>
  <c r="Z10"/>
  <c r="AA10" s="1"/>
  <c r="AB10" s="1"/>
  <c r="AO9"/>
  <c r="AO17"/>
  <c r="P21"/>
  <c r="S18"/>
  <c r="S10"/>
  <c r="S6"/>
  <c r="I21" i="11"/>
  <c r="K13" i="13"/>
  <c r="K6"/>
  <c r="K14"/>
  <c r="AN16" i="7"/>
  <c r="AO20"/>
  <c r="AO18"/>
  <c r="S13"/>
  <c r="O21"/>
  <c r="T20"/>
  <c r="T12"/>
  <c r="T7"/>
  <c r="S20"/>
  <c r="N21"/>
  <c r="AN5"/>
  <c r="M21" i="11"/>
  <c r="AO4" i="7"/>
  <c r="AN12"/>
  <c r="AR12" s="1"/>
  <c r="T17"/>
  <c r="T16"/>
  <c r="T9"/>
  <c r="AW21" i="11"/>
  <c r="Z6" i="7"/>
  <c r="AA6" s="1"/>
  <c r="T15"/>
  <c r="T11"/>
  <c r="Q21"/>
  <c r="AO11"/>
  <c r="AO5"/>
  <c r="S9"/>
  <c r="S16"/>
  <c r="S12"/>
  <c r="AN4"/>
  <c r="AN17"/>
  <c r="AN9"/>
  <c r="AN10"/>
  <c r="S4"/>
  <c r="S15"/>
  <c r="T14"/>
  <c r="S11"/>
  <c r="AE21"/>
  <c r="T8"/>
  <c r="T6"/>
  <c r="J21"/>
  <c r="E11" i="10"/>
  <c r="E7"/>
  <c r="E14"/>
  <c r="E13"/>
  <c r="E6"/>
  <c r="E20"/>
  <c r="E5"/>
  <c r="E35"/>
  <c r="E15"/>
  <c r="E10"/>
  <c r="E9"/>
  <c r="E36"/>
  <c r="E8"/>
  <c r="E32"/>
  <c r="E12"/>
  <c r="E4"/>
  <c r="AO16" i="7"/>
  <c r="Z17"/>
  <c r="AA17" s="1"/>
  <c r="AB17" s="1"/>
  <c r="K21" i="15" l="1"/>
  <c r="C32" i="10"/>
  <c r="F32" s="1"/>
  <c r="C11"/>
  <c r="F11" s="1"/>
  <c r="F3"/>
  <c r="AB6" i="7"/>
  <c r="AB21" s="1"/>
  <c r="K21" i="14"/>
  <c r="AO14" i="7"/>
  <c r="AP14" s="1"/>
  <c r="AQ14" s="1"/>
  <c r="AR14" s="1"/>
  <c r="AP13"/>
  <c r="AQ13" s="1"/>
  <c r="AR13" s="1"/>
  <c r="AP6"/>
  <c r="C12" i="10"/>
  <c r="F12" s="1"/>
  <c r="C6"/>
  <c r="F6" s="1"/>
  <c r="AP18" i="7"/>
  <c r="AQ18" s="1"/>
  <c r="AR18" s="1"/>
  <c r="H18" i="12" s="1"/>
  <c r="I18" s="1"/>
  <c r="C13" i="10"/>
  <c r="F13" s="1"/>
  <c r="C15"/>
  <c r="F15" s="1"/>
  <c r="C36"/>
  <c r="F36" s="1"/>
  <c r="C4"/>
  <c r="F4" s="1"/>
  <c r="C14"/>
  <c r="F14" s="1"/>
  <c r="AP15" i="7"/>
  <c r="AQ15" s="1"/>
  <c r="AR15" s="1"/>
  <c r="AP19"/>
  <c r="AQ19" s="1"/>
  <c r="AR19" s="1"/>
  <c r="C5" i="10"/>
  <c r="F5" s="1"/>
  <c r="C9"/>
  <c r="F9" s="1"/>
  <c r="C20"/>
  <c r="F20" s="1"/>
  <c r="C10"/>
  <c r="F10" s="1"/>
  <c r="C8"/>
  <c r="F8" s="1"/>
  <c r="C7"/>
  <c r="F7" s="1"/>
  <c r="C35"/>
  <c r="F35" s="1"/>
  <c r="AP7" i="7"/>
  <c r="AP11"/>
  <c r="AQ11" s="1"/>
  <c r="AR11" s="1"/>
  <c r="K21" i="12"/>
  <c r="K23" s="1"/>
  <c r="AP10" i="7"/>
  <c r="AQ10" s="1"/>
  <c r="AR10" s="1"/>
  <c r="I12" i="15"/>
  <c r="K21" i="16"/>
  <c r="T21" i="7"/>
  <c r="AP20"/>
  <c r="AQ20" s="1"/>
  <c r="AR20" s="1"/>
  <c r="K21" i="13"/>
  <c r="K23" s="1"/>
  <c r="AP5" i="7"/>
  <c r="AQ5" s="1"/>
  <c r="AR5" s="1"/>
  <c r="AP17"/>
  <c r="AQ17" s="1"/>
  <c r="AR17" s="1"/>
  <c r="H17" i="12" s="1"/>
  <c r="I17" s="1"/>
  <c r="AP8" i="7"/>
  <c r="AQ8" s="1"/>
  <c r="AR8" s="1"/>
  <c r="I8" i="14" s="1"/>
  <c r="H12" i="12"/>
  <c r="I12" s="1"/>
  <c r="AP16" i="7"/>
  <c r="AQ16" s="1"/>
  <c r="AR16" s="1"/>
  <c r="I16" i="14" s="1"/>
  <c r="H12" i="13"/>
  <c r="I12" s="1"/>
  <c r="I12" i="14"/>
  <c r="AP4" i="7"/>
  <c r="AQ4" s="1"/>
  <c r="AR4" s="1"/>
  <c r="S21"/>
  <c r="AP9"/>
  <c r="AQ9" s="1"/>
  <c r="AR9" s="1"/>
  <c r="I4" i="15" l="1"/>
  <c r="I4" i="14"/>
  <c r="AQ7" i="7"/>
  <c r="AR7" s="1"/>
  <c r="AQ6"/>
  <c r="AR6" s="1"/>
  <c r="I18" i="15"/>
  <c r="H10" i="12"/>
  <c r="I10" s="1"/>
  <c r="I18" i="14"/>
  <c r="H18" i="13"/>
  <c r="I18" s="1"/>
  <c r="H15" i="12"/>
  <c r="I15" s="1"/>
  <c r="I19" i="15"/>
  <c r="I15"/>
  <c r="H15" i="13"/>
  <c r="I15" s="1"/>
  <c r="I15" i="14"/>
  <c r="H19" i="12"/>
  <c r="I19" s="1"/>
  <c r="H19" i="13"/>
  <c r="I19" s="1"/>
  <c r="I19" i="14"/>
  <c r="I14" i="15"/>
  <c r="H14" i="12"/>
  <c r="I14" s="1"/>
  <c r="H11" i="13"/>
  <c r="I11" s="1"/>
  <c r="I10" i="15"/>
  <c r="I13"/>
  <c r="H16" i="12"/>
  <c r="I16" s="1"/>
  <c r="I10" i="14"/>
  <c r="I14"/>
  <c r="H10" i="13"/>
  <c r="I10" s="1"/>
  <c r="H14"/>
  <c r="I14" s="1"/>
  <c r="I11" i="14"/>
  <c r="I13"/>
  <c r="H11" i="12"/>
  <c r="I11" s="1"/>
  <c r="I11" i="15"/>
  <c r="H13" i="12"/>
  <c r="I13" s="1"/>
  <c r="I16" i="15"/>
  <c r="H13" i="13"/>
  <c r="I13" s="1"/>
  <c r="I20" i="15"/>
  <c r="I8"/>
  <c r="H16" i="13"/>
  <c r="I16" s="1"/>
  <c r="H8" i="12"/>
  <c r="I8" s="1"/>
  <c r="H20" i="13"/>
  <c r="I20" s="1"/>
  <c r="I17" i="15"/>
  <c r="H4" i="12"/>
  <c r="I4" s="1"/>
  <c r="H20"/>
  <c r="I20" s="1"/>
  <c r="H8" i="13"/>
  <c r="I8" s="1"/>
  <c r="I20" i="14"/>
  <c r="H17" i="13"/>
  <c r="I17" s="1"/>
  <c r="I5" i="14"/>
  <c r="I5" i="15"/>
  <c r="H5" i="12"/>
  <c r="I5" s="1"/>
  <c r="H5" i="13"/>
  <c r="I5" s="1"/>
  <c r="H4"/>
  <c r="I4" s="1"/>
  <c r="I17" i="14"/>
  <c r="H9" i="12"/>
  <c r="I9" s="1"/>
  <c r="I9" i="15"/>
  <c r="I9" i="14"/>
  <c r="H9" i="13"/>
  <c r="I9" s="1"/>
  <c r="I7" i="15" l="1"/>
  <c r="H6" i="12"/>
  <c r="I6" s="1"/>
  <c r="I6" i="14"/>
  <c r="I7"/>
  <c r="H7" i="13"/>
  <c r="I7" s="1"/>
  <c r="H7" i="12"/>
  <c r="I7" s="1"/>
  <c r="AR21" i="7"/>
  <c r="H6" i="13"/>
  <c r="I6" s="1"/>
  <c r="I6" i="15"/>
  <c r="H21" i="12" l="1"/>
  <c r="H21" i="13"/>
  <c r="H21" i="14"/>
</calcChain>
</file>

<file path=xl/sharedStrings.xml><?xml version="1.0" encoding="utf-8"?>
<sst xmlns="http://schemas.openxmlformats.org/spreadsheetml/2006/main" count="352" uniqueCount="135">
  <si>
    <t>n - норма нагрузки на 1 специалиста</t>
  </si>
  <si>
    <t>г. Апатиты с подведомственной территорией</t>
  </si>
  <si>
    <t>г. Кировск с подведомственной территорией</t>
  </si>
  <si>
    <t>г. Мончегорск с подведомственной территорией</t>
  </si>
  <si>
    <t>г. Мурманск</t>
  </si>
  <si>
    <t>г. Оленегорск с подведомственной территорией</t>
  </si>
  <si>
    <t>г. Полярные Зори с подведомственной территорией</t>
  </si>
  <si>
    <t>ЗАТО Александровск</t>
  </si>
  <si>
    <t>ЗАТО г. Заозерск</t>
  </si>
  <si>
    <t>ЗАТО г. Островной</t>
  </si>
  <si>
    <t>ЗАТО г. Североморск</t>
  </si>
  <si>
    <t>ЗАТО п. Видяево</t>
  </si>
  <si>
    <t>Ковдорский район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</si>
  <si>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</si>
  <si>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</si>
  <si>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</si>
  <si>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</si>
  <si>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</si>
  <si>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ВСЕГО по области</t>
  </si>
  <si>
    <t>Nз - норматив затрат на 1 специалиста 1177-01-ЗМО</t>
  </si>
  <si>
    <r>
      <t xml:space="preserve">Nсз - средний показатель затрат на 1 обслуживаемого гражданина, </t>
    </r>
    <r>
      <rPr>
        <i/>
        <sz val="11"/>
        <rFont val="Times New Roman CYR"/>
        <family val="1"/>
        <charset val="204"/>
      </rPr>
      <t xml:space="preserve"> округление до 1 знака после запятой </t>
    </r>
  </si>
  <si>
    <t xml:space="preserve">численность несовершеннолетнего населения на </t>
  </si>
  <si>
    <t>Чсг - численность обслуживаемых совершеннолетних граждан на</t>
  </si>
  <si>
    <t>динамика за 3 года</t>
  </si>
  <si>
    <t>коэффициент динамики</t>
  </si>
  <si>
    <t>Численность населения области на</t>
  </si>
  <si>
    <t>Полярные Зори</t>
  </si>
  <si>
    <t>сп Междуречье</t>
  </si>
  <si>
    <t>сп Териберка</t>
  </si>
  <si>
    <t>сп Варзуга</t>
  </si>
  <si>
    <t>гп Туманный</t>
  </si>
  <si>
    <t>сп Ура-Губа</t>
  </si>
  <si>
    <t>гп Ревда</t>
  </si>
  <si>
    <t>гп Кильдинстрой</t>
  </si>
  <si>
    <t>гп Молочный</t>
  </si>
  <si>
    <t>сп Ловозеро</t>
  </si>
  <si>
    <t>гп Умба</t>
  </si>
  <si>
    <t>гп Верхнетуломский</t>
  </si>
  <si>
    <t>сп Тулома</t>
  </si>
  <si>
    <t>сп Пушной</t>
  </si>
  <si>
    <t>сп Зареченск</t>
  </si>
  <si>
    <t>Мурманск</t>
  </si>
  <si>
    <t>Апатиты</t>
  </si>
  <si>
    <t>Оленегорск</t>
  </si>
  <si>
    <t>Мончегорск</t>
  </si>
  <si>
    <t>Кировск</t>
  </si>
  <si>
    <t>гп Кандалакша</t>
  </si>
  <si>
    <t>гп Мурмаши</t>
  </si>
  <si>
    <t>сп Алакуртти</t>
  </si>
  <si>
    <t>гп Зеленоборский</t>
  </si>
  <si>
    <t>гп Кола</t>
  </si>
  <si>
    <t>количество населенных пунктов, включая ж/д ст.</t>
  </si>
  <si>
    <t>ЗАТО Видяево</t>
  </si>
  <si>
    <t>ЗАТО Заозерск</t>
  </si>
  <si>
    <t>ЗАТО Североморск</t>
  </si>
  <si>
    <t>ЗАТО Островной</t>
  </si>
  <si>
    <t>площадь, кв. км</t>
  </si>
  <si>
    <t>средняя за 3 года</t>
  </si>
  <si>
    <t xml:space="preserve">Средняя численность совершеннолетнего населения на </t>
  </si>
  <si>
    <t xml:space="preserve">Средняя численность совершеннолетнего населения за 2014-2016 гг.  </t>
  </si>
  <si>
    <t xml:space="preserve">средняя </t>
  </si>
  <si>
    <t xml:space="preserve">Средняя численность совершеннолетнего населения за 2015-2017 гг.  </t>
  </si>
  <si>
    <t xml:space="preserve">Средняя численность совершеннолетнего населения за 2016-2018 гг.  </t>
  </si>
  <si>
    <t>численность обслуживаемых совершеннолетних недееспособных граждан, находящихся под опекой физических лиц за 2014-2016 гг.</t>
  </si>
  <si>
    <t>численность обслуживаемых совершеннолетних недееспособных граждан, находящихся под опекой физических лиц за 2015-2017 гг.</t>
  </si>
  <si>
    <t>численность обслуживаемых совершеннолетних недееспособных граждан, находящихся под опекой физических лиц за 2016-2018 гг.</t>
  </si>
  <si>
    <t>средняя</t>
  </si>
  <si>
    <t>итого</t>
  </si>
  <si>
    <r>
      <t xml:space="preserve">численность обслуживаемых совершеннолетних недееспособных граждан, находящихся </t>
    </r>
    <r>
      <rPr>
        <b/>
        <sz val="11"/>
        <color indexed="10"/>
        <rFont val="Times New Roman CYR"/>
        <charset val="204"/>
      </rPr>
      <t>под опекой физических лиц и органов опеки</t>
    </r>
    <r>
      <rPr>
        <b/>
        <sz val="11"/>
        <rFont val="Times New Roman CYR"/>
        <family val="1"/>
        <charset val="204"/>
      </rPr>
      <t xml:space="preserve"> на</t>
    </r>
  </si>
  <si>
    <t>менее 40% - 1,05</t>
  </si>
  <si>
    <t>более 90% - 1,2</t>
  </si>
  <si>
    <t>n - норма нагрузки на 1 работника</t>
  </si>
  <si>
    <r>
      <t xml:space="preserve">Nсз - средний норматив затрат на 1 обслуживаемого гражданина, </t>
    </r>
    <r>
      <rPr>
        <i/>
        <sz val="12"/>
        <rFont val="Times New Roman Cyr"/>
        <charset val="204"/>
      </rPr>
      <t xml:space="preserve"> округление до 1 знака после запятой </t>
    </r>
  </si>
  <si>
    <r>
      <t xml:space="preserve">kсрi - повышающий коэффициент сложности работ </t>
    </r>
    <r>
      <rPr>
        <i/>
        <sz val="12"/>
        <rFont val="Times New Roman Cyr"/>
        <charset val="204"/>
      </rPr>
      <t>(применяется при численности обслуживаемых совершеннолетних граждан от 30 чел. и более)</t>
    </r>
  </si>
  <si>
    <t>Расчёт объёма субвенции муниципальным образованиям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</si>
  <si>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r>
      <t xml:space="preserve">kтi - повышающий коэффициент, отображающий особенность территории, </t>
    </r>
    <r>
      <rPr>
        <i/>
        <sz val="12"/>
        <rFont val="Times New Roman Cyr"/>
        <charset val="204"/>
      </rPr>
      <t>округление до 2 знаков после запятой</t>
    </r>
  </si>
  <si>
    <t>доля в общем количестве kнi</t>
  </si>
  <si>
    <t>доля площади, kпi</t>
  </si>
  <si>
    <t>Коэффициент особенности территории, kтi</t>
  </si>
  <si>
    <r>
      <t xml:space="preserve">коэффициент динамики, не менее 1, </t>
    </r>
    <r>
      <rPr>
        <b/>
        <sz val="11"/>
        <rFont val="Times New Roman CYR"/>
        <charset val="204"/>
      </rPr>
      <t>kд1i</t>
    </r>
  </si>
  <si>
    <r>
      <t xml:space="preserve">Чрi - расчетная численность обслуживаемых совершеннолетних граждан </t>
    </r>
    <r>
      <rPr>
        <i/>
        <sz val="11"/>
        <color indexed="10"/>
        <rFont val="Times New Roman CYR"/>
        <family val="1"/>
        <charset val="204"/>
      </rPr>
      <t>(Чсргi за три года с применением коэффициента динамики)</t>
    </r>
  </si>
  <si>
    <r>
      <t xml:space="preserve">Чндi- расчетноая численность  совершеннолетних недееспособных граждан, находящихся под опекой физических лиц и органов опеки </t>
    </r>
    <r>
      <rPr>
        <i/>
        <sz val="11"/>
        <color indexed="10"/>
        <rFont val="Times New Roman CYR"/>
        <family val="1"/>
        <charset val="204"/>
      </rPr>
      <t>(Чсрндi за три года с применением коэффициента динамики)</t>
    </r>
  </si>
  <si>
    <t>средняя, Чсрндi</t>
  </si>
  <si>
    <r>
      <t xml:space="preserve">коэффициент динамики, не менее 1, </t>
    </r>
    <r>
      <rPr>
        <b/>
        <sz val="11"/>
        <rFont val="Times New Roman CYR"/>
        <charset val="204"/>
      </rPr>
      <t xml:space="preserve">kд2i </t>
    </r>
  </si>
  <si>
    <r>
      <t xml:space="preserve">средняя за 3 года, </t>
    </r>
    <r>
      <rPr>
        <b/>
        <sz val="11"/>
        <color indexed="10"/>
        <rFont val="Times New Roman CYR"/>
        <charset val="204"/>
      </rPr>
      <t>Чсргi</t>
    </r>
  </si>
  <si>
    <r>
      <t xml:space="preserve">численность обслуживаемых совершеннолетних недееспособных граждан, находящихся под опекой </t>
    </r>
    <r>
      <rPr>
        <b/>
        <u/>
        <sz val="11"/>
        <rFont val="Times New Roman CYR"/>
        <charset val="204"/>
      </rPr>
      <t>физических лиц</t>
    </r>
    <r>
      <rPr>
        <b/>
        <sz val="11"/>
        <rFont val="Times New Roman CYR"/>
        <family val="1"/>
        <charset val="204"/>
      </rPr>
      <t xml:space="preserve"> на</t>
    </r>
  </si>
  <si>
    <r>
      <t xml:space="preserve">численность обслуживаемых совершеннолетних недееспособных граждан, находящихся под опекой </t>
    </r>
    <r>
      <rPr>
        <b/>
        <u/>
        <sz val="11"/>
        <rFont val="Times New Roman CYR"/>
        <charset val="204"/>
      </rPr>
      <t>органов опеки</t>
    </r>
    <r>
      <rPr>
        <b/>
        <sz val="11"/>
        <rFont val="Times New Roman CYR"/>
        <family val="1"/>
        <charset val="204"/>
      </rPr>
      <t xml:space="preserve"> на</t>
    </r>
  </si>
  <si>
    <r>
      <t xml:space="preserve">Чрi - расчетная численность обслуживаемых совершеннолетних граждан </t>
    </r>
    <r>
      <rPr>
        <i/>
        <sz val="12"/>
        <rFont val="Times New Roman Cyr"/>
        <charset val="204"/>
      </rPr>
      <t xml:space="preserve">(с учетом коэффициента динамики </t>
    </r>
    <r>
      <rPr>
        <sz val="12"/>
        <rFont val="Times New Roman Cyr"/>
        <charset val="204"/>
      </rPr>
      <t>kд1i</t>
    </r>
    <r>
      <rPr>
        <i/>
        <sz val="12"/>
        <rFont val="Times New Roman Cyr"/>
        <charset val="204"/>
      </rPr>
      <t>)</t>
    </r>
  </si>
  <si>
    <r>
      <t xml:space="preserve">Чндi - расчетная численность совершеннолетних недееспособных граждан, находящихся под опекой физических лиц и органов опеки </t>
    </r>
    <r>
      <rPr>
        <i/>
        <sz val="12"/>
        <rFont val="Times New Roman Cyr"/>
        <charset val="204"/>
      </rPr>
      <t xml:space="preserve">(с учетом коэффициента динамики </t>
    </r>
    <r>
      <rPr>
        <sz val="12"/>
        <rFont val="Times New Roman Cyr"/>
        <charset val="204"/>
      </rPr>
      <t>kд2i</t>
    </r>
    <r>
      <rPr>
        <i/>
        <sz val="12"/>
        <rFont val="Times New Roman Cyr"/>
        <charset val="204"/>
      </rPr>
      <t>)</t>
    </r>
  </si>
  <si>
    <r>
      <t xml:space="preserve">Si - объем субвенций на очередной год                  </t>
    </r>
    <r>
      <rPr>
        <sz val="12"/>
        <rFont val="Times New Roman Cyr"/>
        <charset val="204"/>
      </rPr>
      <t>(Nсз х Чрi х kтi х kсрi)</t>
    </r>
    <r>
      <rPr>
        <i/>
        <sz val="12"/>
        <rFont val="Times New Roman Cyr"/>
        <charset val="204"/>
      </rPr>
      <t>, округление до 1 знака после запято, тысяч рублей</t>
    </r>
  </si>
  <si>
    <t>*повышающий коэффициент сложности работ:</t>
  </si>
  <si>
    <t>доля расчетной численности совершеннолетних недееспособных граждан, находящихся под опекой физических лиц и органов опеки, в расчетной численности обслуживаемых совершеннолетних граждан</t>
  </si>
  <si>
    <t>40%-90% - 1,1</t>
  </si>
  <si>
    <t>2021 год</t>
  </si>
  <si>
    <t>2022 год</t>
  </si>
  <si>
    <t>численность обслуживаемых совершеннолетних недееспособных граждан, находящихся под опекой физических лиц за 2017-2019 гг.</t>
  </si>
  <si>
    <t xml:space="preserve">Средняя численность совершеннолетнего населения за 2017-2019 гг.  </t>
  </si>
  <si>
    <t>2023 год</t>
  </si>
  <si>
    <t xml:space="preserve">kсрi - повышающий коэффициент сложности работ </t>
  </si>
  <si>
    <t xml:space="preserve">Средняя численность совершеннолетнего населения за 2018-2020 гг.  </t>
  </si>
  <si>
    <t>по ГРК</t>
  </si>
  <si>
    <t>Отклонение</t>
  </si>
  <si>
    <t>КР на 01.08.2021</t>
  </si>
  <si>
    <t>2024 год</t>
  </si>
  <si>
    <t>2025 год</t>
  </si>
  <si>
    <t xml:space="preserve">Средняя численность совершеннолетнего населения за 2019-2021 гг.  </t>
  </si>
  <si>
    <t>численность обслуживаемых совершеннолетних недееспособных граждан, находящихся под опекой физических лиц за 2018-2020 гг.</t>
  </si>
  <si>
    <t>численность обслуживаемых совершеннолетних недееспособных граждан, находящихся под опекой физических лиц за 2019-2021 гг.</t>
  </si>
  <si>
    <t>https://ru.wikipedia.org/wiki</t>
  </si>
  <si>
    <t>городской округ ЗАТО Александровск</t>
  </si>
  <si>
    <t xml:space="preserve"> городской округ ЗАТО п. Видяево</t>
  </si>
  <si>
    <t>городской округ ЗАТО г. Заозерск</t>
  </si>
  <si>
    <t>городской округ город-герой Мурманск</t>
  </si>
  <si>
    <t>городской округ ЗАТО г. Островной</t>
  </si>
  <si>
    <t>городской округ ЗАТО г. Североморск</t>
  </si>
  <si>
    <t>муниципальный округ г. Апатиты с подведомственной территорией</t>
  </si>
  <si>
    <t xml:space="preserve">муниципальный округ г. Кировск с подведомственной территорией </t>
  </si>
  <si>
    <t>Ковдорский муниципальный округ</t>
  </si>
  <si>
    <t>муниципальный округ г. Мончегорск с подведомственной территорией</t>
  </si>
  <si>
    <t>муниципальный округ г. Оленегорск с подведомственной территорией</t>
  </si>
  <si>
    <t>Печенгский муниципальный округ</t>
  </si>
  <si>
    <t>муниципальный округ г. Полярные Зори с подведомственной территорией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</si>
  <si>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</si>
  <si>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</si>
  <si>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</si>
  <si>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Терский муниципальный район</t>
  </si>
  <si>
    <t>численность менее 30 чел</t>
  </si>
  <si>
    <r>
      <t xml:space="preserve">Si - объем субвенций на очередной год                  </t>
    </r>
    <r>
      <rPr>
        <sz val="12"/>
        <rFont val="Times New Roman Cyr"/>
        <charset val="204"/>
      </rPr>
      <t>(Nсз х Чрi х kтi х kсрi)</t>
    </r>
    <r>
      <rPr>
        <i/>
        <sz val="12"/>
        <rFont val="Times New Roman Cyr"/>
        <charset val="204"/>
      </rPr>
      <t>, округление до 1 знака после запято, рублей</t>
    </r>
  </si>
  <si>
    <r>
      <t xml:space="preserve">Si - объем субвенций на очередной год                  </t>
    </r>
    <r>
      <rPr>
        <sz val="12"/>
        <rFont val="Times New Roman Cyr"/>
        <charset val="204"/>
      </rPr>
      <t>(Nсз х Чрi х kтi х kсрi)</t>
    </r>
    <r>
      <rPr>
        <i/>
        <sz val="12"/>
        <rFont val="Times New Roman Cyr"/>
        <charset val="204"/>
      </rPr>
      <t>, округление до 1 знака после запято,  рублей</t>
    </r>
  </si>
  <si>
    <t>2026 год</t>
  </si>
  <si>
    <t xml:space="preserve">Средняя численность совершеннолетнего населения за 2020-2022 гг.  </t>
  </si>
  <si>
    <t>численность обслуживаемых совершеннолетних недееспособных граждан, находящихся под опекой физических лиц за 2020-2022 гг.</t>
  </si>
  <si>
    <t xml:space="preserve">                </t>
  </si>
  <si>
    <t xml:space="preserve">Министр труда и социального развития Мурманской области </t>
  </si>
  <si>
    <t>С.Б. Мякишев</t>
  </si>
</sst>
</file>

<file path=xl/styles.xml><?xml version="1.0" encoding="utf-8"?>
<styleSheet xmlns="http://schemas.openxmlformats.org/spreadsheetml/2006/main">
  <numFmts count="1">
    <numFmt numFmtId="164" formatCode="#,##0.0"/>
  </numFmts>
  <fonts count="48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10"/>
      <name val="Times New Roman CYR"/>
      <charset val="204"/>
    </font>
    <font>
      <sz val="12"/>
      <name val="Times New Roman Cyr"/>
      <charset val="204"/>
    </font>
    <font>
      <i/>
      <sz val="11"/>
      <color indexed="10"/>
      <name val="Times New Roman CYR"/>
      <family val="1"/>
      <charset val="204"/>
    </font>
    <font>
      <b/>
      <sz val="11"/>
      <name val="Times New Roman CYR"/>
      <charset val="204"/>
    </font>
    <font>
      <b/>
      <u/>
      <sz val="11"/>
      <name val="Times New Roman CYR"/>
      <charset val="204"/>
    </font>
    <font>
      <sz val="10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Times New Roman CYR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4" fontId="42" fillId="0" borderId="21">
      <alignment horizontal="right" vertical="top" shrinkToFit="1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5" fillId="23" borderId="8" applyNumberFormat="0" applyFont="0" applyAlignment="0" applyProtection="0"/>
    <xf numFmtId="9" fontId="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10">
    <xf numFmtId="0" fontId="0" fillId="0" borderId="0" xfId="0"/>
    <xf numFmtId="0" fontId="21" fillId="0" borderId="0" xfId="39" applyFont="1" applyFill="1"/>
    <xf numFmtId="164" fontId="23" fillId="0" borderId="10" xfId="39" applyNumberFormat="1" applyFont="1" applyFill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1" fontId="22" fillId="0" borderId="10" xfId="39" applyNumberFormat="1" applyFont="1" applyFill="1" applyBorder="1" applyAlignment="1">
      <alignment horizontal="left"/>
    </xf>
    <xf numFmtId="3" fontId="23" fillId="0" borderId="10" xfId="39" applyNumberFormat="1" applyFont="1" applyFill="1" applyBorder="1" applyAlignment="1">
      <alignment horizontal="center"/>
    </xf>
    <xf numFmtId="1" fontId="23" fillId="0" borderId="10" xfId="39" applyNumberFormat="1" applyFont="1" applyFill="1" applyBorder="1" applyAlignment="1">
      <alignment horizontal="center"/>
    </xf>
    <xf numFmtId="4" fontId="24" fillId="0" borderId="10" xfId="0" applyNumberFormat="1" applyFont="1" applyBorder="1" applyAlignment="1">
      <alignment horizontal="center"/>
    </xf>
    <xf numFmtId="0" fontId="25" fillId="0" borderId="10" xfId="39" applyFont="1" applyFill="1" applyBorder="1"/>
    <xf numFmtId="0" fontId="26" fillId="0" borderId="10" xfId="39" applyFont="1" applyFill="1" applyBorder="1" applyAlignment="1">
      <alignment horizontal="center" vertical="center" wrapText="1"/>
    </xf>
    <xf numFmtId="4" fontId="21" fillId="0" borderId="0" xfId="39" applyNumberFormat="1" applyFont="1" applyFill="1" applyAlignment="1">
      <alignment horizontal="center"/>
    </xf>
    <xf numFmtId="0" fontId="23" fillId="0" borderId="10" xfId="39" applyNumberFormat="1" applyFont="1" applyFill="1" applyBorder="1" applyAlignment="1">
      <alignment horizontal="center"/>
    </xf>
    <xf numFmtId="2" fontId="24" fillId="0" borderId="10" xfId="43" applyNumberFormat="1" applyFont="1" applyFill="1" applyBorder="1" applyAlignment="1">
      <alignment horizontal="center"/>
    </xf>
    <xf numFmtId="164" fontId="23" fillId="0" borderId="10" xfId="39" applyNumberFormat="1" applyFont="1" applyFill="1" applyBorder="1" applyAlignment="1">
      <alignment horizontal="center" vertical="center"/>
    </xf>
    <xf numFmtId="3" fontId="23" fillId="0" borderId="10" xfId="39" applyNumberFormat="1" applyFont="1" applyFill="1" applyBorder="1" applyAlignment="1">
      <alignment horizontal="center" vertical="center"/>
    </xf>
    <xf numFmtId="0" fontId="29" fillId="0" borderId="10" xfId="39" applyFont="1" applyFill="1" applyBorder="1"/>
    <xf numFmtId="0" fontId="30" fillId="0" borderId="10" xfId="39" applyFont="1" applyFill="1" applyBorder="1" applyAlignment="1">
      <alignment horizontal="center" vertical="center" wrapText="1"/>
    </xf>
    <xf numFmtId="0" fontId="30" fillId="0" borderId="11" xfId="39" applyFont="1" applyFill="1" applyBorder="1" applyAlignment="1">
      <alignment horizontal="center" vertical="center" wrapText="1"/>
    </xf>
    <xf numFmtId="14" fontId="30" fillId="0" borderId="10" xfId="39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4" fontId="44" fillId="0" borderId="10" xfId="39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14" fontId="30" fillId="0" borderId="12" xfId="39" applyNumberFormat="1" applyFont="1" applyFill="1" applyBorder="1" applyAlignment="1">
      <alignment horizontal="center" vertical="center" wrapText="1"/>
    </xf>
    <xf numFmtId="164" fontId="24" fillId="0" borderId="10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24" fillId="0" borderId="10" xfId="43" applyNumberFormat="1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2" fillId="0" borderId="0" xfId="0" applyFont="1" applyAlignment="1">
      <alignment horizontal="center" vertical="top" wrapText="1" shrinkToFit="1"/>
    </xf>
    <xf numFmtId="0" fontId="32" fillId="0" borderId="0" xfId="0" applyFont="1" applyAlignment="1">
      <alignment horizontal="center" vertical="top"/>
    </xf>
    <xf numFmtId="0" fontId="35" fillId="0" borderId="0" xfId="0" applyFont="1" applyAlignment="1">
      <alignment vertical="top"/>
    </xf>
    <xf numFmtId="0" fontId="33" fillId="0" borderId="0" xfId="0" applyFont="1" applyAlignment="1">
      <alignment horizontal="center" vertical="top"/>
    </xf>
    <xf numFmtId="0" fontId="24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 vertical="top"/>
    </xf>
    <xf numFmtId="4" fontId="32" fillId="0" borderId="0" xfId="0" applyNumberFormat="1" applyFont="1"/>
    <xf numFmtId="0" fontId="33" fillId="0" borderId="0" xfId="0" applyFont="1" applyAlignment="1">
      <alignment horizontal="center" vertical="top" wrapText="1" shrinkToFit="1"/>
    </xf>
    <xf numFmtId="0" fontId="33" fillId="0" borderId="0" xfId="0" applyFont="1"/>
    <xf numFmtId="1" fontId="43" fillId="0" borderId="10" xfId="0" applyNumberFormat="1" applyFont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/>
    </xf>
    <xf numFmtId="3" fontId="46" fillId="0" borderId="10" xfId="39" applyNumberFormat="1" applyFont="1" applyFill="1" applyBorder="1" applyAlignment="1">
      <alignment horizontal="center" vertical="center"/>
    </xf>
    <xf numFmtId="164" fontId="23" fillId="0" borderId="10" xfId="39" applyNumberFormat="1" applyFont="1" applyFill="1" applyBorder="1" applyAlignment="1">
      <alignment horizontal="right"/>
    </xf>
    <xf numFmtId="4" fontId="23" fillId="0" borderId="10" xfId="39" applyNumberFormat="1" applyFont="1" applyFill="1" applyBorder="1" applyAlignment="1">
      <alignment horizontal="right"/>
    </xf>
    <xf numFmtId="0" fontId="36" fillId="0" borderId="10" xfId="0" applyFont="1" applyFill="1" applyBorder="1" applyAlignment="1">
      <alignment vertical="top" wrapText="1" shrinkToFit="1"/>
    </xf>
    <xf numFmtId="0" fontId="25" fillId="0" borderId="10" xfId="38" applyFont="1" applyFill="1" applyBorder="1" applyAlignment="1">
      <alignment horizontal="left" vertical="top" wrapText="1"/>
    </xf>
    <xf numFmtId="0" fontId="25" fillId="0" borderId="10" xfId="38" applyFont="1" applyFill="1" applyBorder="1" applyAlignment="1">
      <alignment horizontal="left" vertical="top" wrapText="1" shrinkToFit="1"/>
    </xf>
    <xf numFmtId="0" fontId="36" fillId="0" borderId="10" xfId="0" applyFont="1" applyFill="1" applyBorder="1" applyAlignment="1">
      <alignment vertical="top"/>
    </xf>
    <xf numFmtId="2" fontId="24" fillId="24" borderId="10" xfId="43" applyNumberFormat="1" applyFont="1" applyFill="1" applyBorder="1" applyAlignment="1">
      <alignment horizontal="center"/>
    </xf>
    <xf numFmtId="3" fontId="27" fillId="0" borderId="10" xfId="0" applyNumberFormat="1" applyFont="1" applyBorder="1" applyAlignment="1">
      <alignment horizontal="center" vertical="center" wrapText="1"/>
    </xf>
    <xf numFmtId="4" fontId="24" fillId="24" borderId="10" xfId="0" applyNumberFormat="1" applyFont="1" applyFill="1" applyBorder="1" applyAlignment="1">
      <alignment horizontal="center"/>
    </xf>
    <xf numFmtId="2" fontId="32" fillId="0" borderId="0" xfId="0" applyNumberFormat="1" applyFont="1"/>
    <xf numFmtId="9" fontId="21" fillId="0" borderId="0" xfId="43" applyFont="1" applyFill="1"/>
    <xf numFmtId="3" fontId="24" fillId="0" borderId="10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3" fontId="24" fillId="24" borderId="10" xfId="0" applyNumberFormat="1" applyFont="1" applyFill="1" applyBorder="1" applyAlignment="1">
      <alignment horizontal="center"/>
    </xf>
    <xf numFmtId="4" fontId="23" fillId="24" borderId="10" xfId="39" applyNumberFormat="1" applyFont="1" applyFill="1" applyBorder="1" applyAlignment="1">
      <alignment horizontal="right"/>
    </xf>
    <xf numFmtId="3" fontId="23" fillId="25" borderId="10" xfId="39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3" fontId="24" fillId="25" borderId="10" xfId="0" applyNumberFormat="1" applyFont="1" applyFill="1" applyBorder="1" applyAlignment="1">
      <alignment horizontal="center" vertical="center"/>
    </xf>
    <xf numFmtId="4" fontId="21" fillId="0" borderId="0" xfId="39" applyNumberFormat="1" applyFont="1" applyFill="1"/>
    <xf numFmtId="164" fontId="21" fillId="0" borderId="0" xfId="39" applyNumberFormat="1" applyFont="1" applyFill="1"/>
    <xf numFmtId="4" fontId="21" fillId="0" borderId="0" xfId="39" applyNumberFormat="1" applyFont="1" applyFill="1" applyAlignment="1">
      <alignment horizontal="right"/>
    </xf>
    <xf numFmtId="4" fontId="42" fillId="0" borderId="21" xfId="19" applyNumberFormat="1" applyProtection="1">
      <alignment horizontal="right" vertical="top" shrinkToFit="1"/>
    </xf>
    <xf numFmtId="14" fontId="30" fillId="25" borderId="10" xfId="39" applyNumberFormat="1" applyFont="1" applyFill="1" applyBorder="1" applyAlignment="1">
      <alignment horizontal="center" vertical="center" wrapText="1"/>
    </xf>
    <xf numFmtId="2" fontId="43" fillId="0" borderId="1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3" fontId="32" fillId="0" borderId="0" xfId="0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0" fontId="7" fillId="0" borderId="0" xfId="29" applyAlignment="1" applyProtection="1">
      <alignment vertical="top"/>
    </xf>
    <xf numFmtId="0" fontId="47" fillId="0" borderId="10" xfId="0" applyFont="1" applyBorder="1" applyAlignment="1">
      <alignment vertical="center"/>
    </xf>
    <xf numFmtId="0" fontId="47" fillId="0" borderId="10" xfId="0" applyFont="1" applyFill="1" applyBorder="1" applyAlignment="1">
      <alignment vertical="center" wrapText="1"/>
    </xf>
    <xf numFmtId="0" fontId="47" fillId="0" borderId="10" xfId="0" applyFont="1" applyBorder="1" applyAlignment="1">
      <alignment horizontal="left" vertical="center"/>
    </xf>
    <xf numFmtId="0" fontId="34" fillId="0" borderId="10" xfId="0" applyFont="1" applyFill="1" applyBorder="1" applyAlignment="1">
      <alignment vertical="center" wrapText="1"/>
    </xf>
    <xf numFmtId="0" fontId="47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vertical="top" wrapText="1"/>
    </xf>
    <xf numFmtId="0" fontId="21" fillId="24" borderId="0" xfId="39" applyFont="1" applyFill="1"/>
    <xf numFmtId="0" fontId="21" fillId="27" borderId="0" xfId="39" applyFont="1" applyFill="1"/>
    <xf numFmtId="2" fontId="24" fillId="27" borderId="10" xfId="43" applyNumberFormat="1" applyFont="1" applyFill="1" applyBorder="1" applyAlignment="1">
      <alignment horizontal="center"/>
    </xf>
    <xf numFmtId="0" fontId="27" fillId="25" borderId="10" xfId="0" applyFont="1" applyFill="1" applyBorder="1" applyAlignment="1">
      <alignment horizontal="center" vertical="center"/>
    </xf>
    <xf numFmtId="4" fontId="24" fillId="25" borderId="10" xfId="0" applyNumberFormat="1" applyFont="1" applyFill="1" applyBorder="1" applyAlignment="1">
      <alignment horizontal="center"/>
    </xf>
    <xf numFmtId="0" fontId="21" fillId="25" borderId="0" xfId="39" applyFont="1" applyFill="1"/>
    <xf numFmtId="0" fontId="21" fillId="28" borderId="0" xfId="39" applyFont="1" applyFill="1"/>
    <xf numFmtId="2" fontId="24" fillId="28" borderId="10" xfId="43" applyNumberFormat="1" applyFont="1" applyFill="1" applyBorder="1" applyAlignment="1">
      <alignment horizontal="center"/>
    </xf>
    <xf numFmtId="3" fontId="27" fillId="0" borderId="10" xfId="43" applyNumberFormat="1" applyFont="1" applyFill="1" applyBorder="1" applyAlignment="1">
      <alignment horizontal="center" vertical="center"/>
    </xf>
    <xf numFmtId="0" fontId="22" fillId="0" borderId="0" xfId="39" applyFont="1" applyFill="1" applyBorder="1" applyAlignment="1">
      <alignment horizontal="center" vertical="center" wrapText="1"/>
    </xf>
    <xf numFmtId="0" fontId="22" fillId="0" borderId="13" xfId="39" applyFont="1" applyFill="1" applyBorder="1" applyAlignment="1">
      <alignment horizontal="center" vertical="center" wrapText="1"/>
    </xf>
    <xf numFmtId="3" fontId="23" fillId="0" borderId="11" xfId="39" applyNumberFormat="1" applyFont="1" applyFill="1" applyBorder="1" applyAlignment="1">
      <alignment horizontal="center" vertical="center"/>
    </xf>
    <xf numFmtId="3" fontId="23" fillId="0" borderId="14" xfId="39" applyNumberFormat="1" applyFont="1" applyFill="1" applyBorder="1" applyAlignment="1">
      <alignment horizontal="center" vertical="center"/>
    </xf>
    <xf numFmtId="3" fontId="23" fillId="0" borderId="12" xfId="39" applyNumberFormat="1" applyFont="1" applyFill="1" applyBorder="1" applyAlignment="1">
      <alignment horizontal="center" vertical="center"/>
    </xf>
    <xf numFmtId="164" fontId="23" fillId="0" borderId="11" xfId="39" applyNumberFormat="1" applyFont="1" applyFill="1" applyBorder="1" applyAlignment="1">
      <alignment horizontal="center" vertical="center"/>
    </xf>
    <xf numFmtId="164" fontId="23" fillId="0" borderId="14" xfId="39" applyNumberFormat="1" applyFont="1" applyFill="1" applyBorder="1" applyAlignment="1">
      <alignment horizontal="center" vertical="center"/>
    </xf>
    <xf numFmtId="164" fontId="23" fillId="0" borderId="12" xfId="39" applyNumberFormat="1" applyFont="1" applyFill="1" applyBorder="1" applyAlignment="1">
      <alignment horizontal="center" vertical="center"/>
    </xf>
    <xf numFmtId="0" fontId="30" fillId="0" borderId="15" xfId="39" applyFont="1" applyFill="1" applyBorder="1" applyAlignment="1">
      <alignment horizontal="center" vertical="top" wrapText="1"/>
    </xf>
    <xf numFmtId="0" fontId="30" fillId="0" borderId="16" xfId="39" applyFont="1" applyFill="1" applyBorder="1" applyAlignment="1">
      <alignment horizontal="center" vertical="top" wrapText="1"/>
    </xf>
    <xf numFmtId="0" fontId="30" fillId="0" borderId="15" xfId="39" applyFont="1" applyFill="1" applyBorder="1" applyAlignment="1">
      <alignment horizontal="center" vertical="center" wrapText="1"/>
    </xf>
    <xf numFmtId="0" fontId="30" fillId="0" borderId="16" xfId="39" applyFont="1" applyFill="1" applyBorder="1" applyAlignment="1">
      <alignment horizontal="center" vertical="center" wrapText="1"/>
    </xf>
    <xf numFmtId="0" fontId="30" fillId="0" borderId="17" xfId="39" applyFont="1" applyFill="1" applyBorder="1" applyAlignment="1">
      <alignment horizontal="center" vertical="center" wrapText="1"/>
    </xf>
    <xf numFmtId="3" fontId="23" fillId="26" borderId="11" xfId="39" applyNumberFormat="1" applyFont="1" applyFill="1" applyBorder="1" applyAlignment="1">
      <alignment horizontal="center" vertical="center"/>
    </xf>
    <xf numFmtId="3" fontId="23" fillId="26" borderId="14" xfId="39" applyNumberFormat="1" applyFont="1" applyFill="1" applyBorder="1" applyAlignment="1">
      <alignment horizontal="center" vertical="center"/>
    </xf>
    <xf numFmtId="3" fontId="23" fillId="26" borderId="12" xfId="39" applyNumberFormat="1" applyFont="1" applyFill="1" applyBorder="1" applyAlignment="1">
      <alignment horizontal="center" vertical="center"/>
    </xf>
    <xf numFmtId="0" fontId="30" fillId="0" borderId="17" xfId="39" applyFont="1" applyFill="1" applyBorder="1" applyAlignment="1">
      <alignment horizontal="center" vertical="top" wrapText="1"/>
    </xf>
    <xf numFmtId="0" fontId="44" fillId="0" borderId="11" xfId="39" applyFont="1" applyFill="1" applyBorder="1" applyAlignment="1">
      <alignment horizontal="center" vertical="top" wrapText="1"/>
    </xf>
    <xf numFmtId="0" fontId="44" fillId="0" borderId="12" xfId="39" applyFont="1" applyFill="1" applyBorder="1" applyAlignment="1">
      <alignment horizontal="center" vertical="top" wrapText="1"/>
    </xf>
    <xf numFmtId="0" fontId="30" fillId="0" borderId="18" xfId="39" applyFont="1" applyFill="1" applyBorder="1" applyAlignment="1">
      <alignment horizontal="center" vertical="top" wrapText="1"/>
    </xf>
    <xf numFmtId="0" fontId="30" fillId="0" borderId="19" xfId="39" applyFont="1" applyFill="1" applyBorder="1" applyAlignment="1">
      <alignment horizontal="center" vertical="top" wrapText="1"/>
    </xf>
    <xf numFmtId="0" fontId="30" fillId="0" borderId="20" xfId="39" applyFont="1" applyFill="1" applyBorder="1" applyAlignment="1">
      <alignment horizontal="center" vertical="top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st85 2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Гиперссылка" xfId="29" builtinId="8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_Расчет субвенции" xfId="38"/>
    <cellStyle name="Обычный_СУБ 2011 опека совершеннолетних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оцентный" xfId="43" builtinId="5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ru.wikipedia.org/wik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6"/>
  <sheetViews>
    <sheetView topLeftCell="B1" zoomScale="85" zoomScaleNormal="85" workbookViewId="0">
      <pane xSplit="1" ySplit="3" topLeftCell="C13" activePane="bottomRight" state="frozen"/>
      <selection activeCell="E4" sqref="E4:E20"/>
      <selection pane="topRight" activeCell="E4" sqref="E4:E20"/>
      <selection pane="bottomLeft" activeCell="E4" sqref="E4:E20"/>
      <selection pane="bottomRight" activeCell="D4" sqref="D4:D20"/>
    </sheetView>
  </sheetViews>
  <sheetFormatPr defaultColWidth="9.109375" defaultRowHeight="18"/>
  <cols>
    <col min="1" max="1" width="5" style="1" customWidth="1"/>
    <col min="2" max="2" width="37.109375" style="1" customWidth="1"/>
    <col min="3" max="3" width="15" style="1" customWidth="1"/>
    <col min="4" max="4" width="13.88671875" style="1" customWidth="1"/>
    <col min="5" max="5" width="20.33203125" style="1" customWidth="1"/>
    <col min="6" max="7" width="18.6640625" style="1" customWidth="1"/>
    <col min="8" max="8" width="22.33203125" style="1" customWidth="1"/>
    <col min="9" max="9" width="20.5546875" style="1" customWidth="1"/>
    <col min="10" max="10" width="22.88671875" style="1" customWidth="1"/>
    <col min="11" max="11" width="17" style="1" customWidth="1"/>
    <col min="12" max="12" width="15.6640625" style="1" customWidth="1"/>
    <col min="13" max="16384" width="9.109375" style="1"/>
  </cols>
  <sheetData>
    <row r="1" spans="2:12" ht="57.75" customHeight="1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</row>
    <row r="2" spans="2:12" ht="29.25" customHeight="1">
      <c r="B2" s="89" t="s">
        <v>93</v>
      </c>
      <c r="C2" s="89"/>
      <c r="D2" s="89"/>
      <c r="E2" s="89"/>
      <c r="F2" s="89"/>
      <c r="G2" s="89"/>
      <c r="H2" s="89"/>
      <c r="I2" s="89"/>
      <c r="J2" s="89"/>
      <c r="K2" s="89"/>
    </row>
    <row r="3" spans="2:12" ht="224.25" customHeight="1">
      <c r="B3" s="8"/>
      <c r="C3" s="9" t="s">
        <v>71</v>
      </c>
      <c r="D3" s="9" t="s">
        <v>19</v>
      </c>
      <c r="E3" s="9" t="s">
        <v>72</v>
      </c>
      <c r="F3" s="9" t="s">
        <v>87</v>
      </c>
      <c r="G3" s="9" t="s">
        <v>75</v>
      </c>
      <c r="H3" s="9" t="s">
        <v>88</v>
      </c>
      <c r="I3" s="9" t="s">
        <v>91</v>
      </c>
      <c r="J3" s="9" t="s">
        <v>73</v>
      </c>
      <c r="K3" s="9" t="s">
        <v>89</v>
      </c>
    </row>
    <row r="4" spans="2:12" ht="33.75" customHeight="1">
      <c r="B4" s="46" t="s">
        <v>1</v>
      </c>
      <c r="C4" s="90">
        <v>175</v>
      </c>
      <c r="D4" s="90">
        <v>1074</v>
      </c>
      <c r="E4" s="93">
        <f>ROUND(D4/C4,1)</f>
        <v>6.1</v>
      </c>
      <c r="F4" s="60">
        <v>613</v>
      </c>
      <c r="G4" s="56">
        <v>1.04</v>
      </c>
      <c r="H4" s="55">
        <f>'коэфф динамики'!AR4</f>
        <v>89</v>
      </c>
      <c r="I4" s="12">
        <f>ROUND(H4/F4,2)</f>
        <v>0.15</v>
      </c>
      <c r="J4" s="56">
        <v>1.05</v>
      </c>
      <c r="K4" s="45">
        <f>ROUND(E$4*F4*G4*J4,1)</f>
        <v>4083.3</v>
      </c>
      <c r="L4" s="54"/>
    </row>
    <row r="5" spans="2:12" ht="33" customHeight="1">
      <c r="B5" s="47" t="s">
        <v>2</v>
      </c>
      <c r="C5" s="91"/>
      <c r="D5" s="91"/>
      <c r="E5" s="94"/>
      <c r="F5" s="60">
        <v>224</v>
      </c>
      <c r="G5" s="56">
        <v>1.05</v>
      </c>
      <c r="H5" s="55">
        <f>'коэфф динамики'!AR5</f>
        <v>51</v>
      </c>
      <c r="I5" s="12">
        <f>ROUND(H5/F5,2)</f>
        <v>0.23</v>
      </c>
      <c r="J5" s="56">
        <v>1.05</v>
      </c>
      <c r="K5" s="45">
        <f t="shared" ref="K5:K20" si="0">ROUND(E$4*F5*G5*J5,1)</f>
        <v>1506.5</v>
      </c>
      <c r="L5" s="54"/>
    </row>
    <row r="6" spans="2:12" ht="33.75" customHeight="1">
      <c r="B6" s="48" t="s">
        <v>3</v>
      </c>
      <c r="C6" s="91"/>
      <c r="D6" s="91"/>
      <c r="E6" s="94"/>
      <c r="F6" s="60">
        <v>251</v>
      </c>
      <c r="G6" s="56">
        <v>1.05</v>
      </c>
      <c r="H6" s="55">
        <f>'коэфф динамики'!AR6</f>
        <v>75</v>
      </c>
      <c r="I6" s="12">
        <f>ROUND(H6/F6,2)</f>
        <v>0.3</v>
      </c>
      <c r="J6" s="56">
        <v>1.05</v>
      </c>
      <c r="K6" s="45">
        <f t="shared" si="0"/>
        <v>1688</v>
      </c>
      <c r="L6" s="54"/>
    </row>
    <row r="7" spans="2:12">
      <c r="B7" s="47" t="s">
        <v>4</v>
      </c>
      <c r="C7" s="91"/>
      <c r="D7" s="91"/>
      <c r="E7" s="94"/>
      <c r="F7" s="60">
        <v>667</v>
      </c>
      <c r="G7" s="56">
        <v>1.01</v>
      </c>
      <c r="H7" s="55">
        <f>'коэфф динамики'!AR7</f>
        <v>547</v>
      </c>
      <c r="I7" s="12">
        <f>ROUND(H7/F7,2)</f>
        <v>0.82</v>
      </c>
      <c r="J7" s="56">
        <v>1.2</v>
      </c>
      <c r="K7" s="45">
        <f t="shared" si="0"/>
        <v>4931.3</v>
      </c>
      <c r="L7" s="54"/>
    </row>
    <row r="8" spans="2:12" ht="33" customHeight="1">
      <c r="B8" s="47" t="s">
        <v>5</v>
      </c>
      <c r="C8" s="91"/>
      <c r="D8" s="91"/>
      <c r="E8" s="94"/>
      <c r="F8" s="60">
        <v>52</v>
      </c>
      <c r="G8" s="56">
        <v>1.05</v>
      </c>
      <c r="H8" s="55">
        <f>'коэфф динамики'!AR8</f>
        <v>43</v>
      </c>
      <c r="I8" s="12">
        <f t="shared" ref="I8:I20" si="1">ROUND(H8/F8,2)</f>
        <v>0.83</v>
      </c>
      <c r="J8" s="56">
        <v>1.2</v>
      </c>
      <c r="K8" s="45">
        <f t="shared" si="0"/>
        <v>399.7</v>
      </c>
      <c r="L8" s="54"/>
    </row>
    <row r="9" spans="2:12" ht="32.25" customHeight="1">
      <c r="B9" s="46" t="s">
        <v>6</v>
      </c>
      <c r="C9" s="91"/>
      <c r="D9" s="91"/>
      <c r="E9" s="94"/>
      <c r="F9" s="60">
        <v>28</v>
      </c>
      <c r="G9" s="52">
        <v>1.03</v>
      </c>
      <c r="H9" s="55">
        <f>'коэфф динамики'!AR9</f>
        <v>24</v>
      </c>
      <c r="I9" s="50">
        <f t="shared" si="1"/>
        <v>0.86</v>
      </c>
      <c r="J9" s="52">
        <v>1</v>
      </c>
      <c r="K9" s="58">
        <f t="shared" si="0"/>
        <v>175.9</v>
      </c>
      <c r="L9" s="54"/>
    </row>
    <row r="10" spans="2:12">
      <c r="B10" s="47" t="s">
        <v>7</v>
      </c>
      <c r="C10" s="91"/>
      <c r="D10" s="91"/>
      <c r="E10" s="94"/>
      <c r="F10" s="60">
        <v>29</v>
      </c>
      <c r="G10" s="52">
        <v>1.04</v>
      </c>
      <c r="H10" s="55">
        <f>'коэфф динамики'!AR10</f>
        <v>33</v>
      </c>
      <c r="I10" s="50">
        <f t="shared" si="1"/>
        <v>1.1399999999999999</v>
      </c>
      <c r="J10" s="52">
        <v>1</v>
      </c>
      <c r="K10" s="58">
        <f t="shared" si="0"/>
        <v>184</v>
      </c>
      <c r="L10" s="54"/>
    </row>
    <row r="11" spans="2:12">
      <c r="B11" s="49" t="s">
        <v>8</v>
      </c>
      <c r="C11" s="91"/>
      <c r="D11" s="91"/>
      <c r="E11" s="94"/>
      <c r="F11" s="60">
        <v>5</v>
      </c>
      <c r="G11" s="52">
        <v>1.01</v>
      </c>
      <c r="H11" s="55">
        <f>'коэфф динамики'!AR11</f>
        <v>4</v>
      </c>
      <c r="I11" s="50">
        <f t="shared" si="1"/>
        <v>0.8</v>
      </c>
      <c r="J11" s="52">
        <v>1</v>
      </c>
      <c r="K11" s="58">
        <f t="shared" si="0"/>
        <v>30.8</v>
      </c>
      <c r="L11" s="54"/>
    </row>
    <row r="12" spans="2:12">
      <c r="B12" s="49" t="s">
        <v>9</v>
      </c>
      <c r="C12" s="91"/>
      <c r="D12" s="91"/>
      <c r="E12" s="94"/>
      <c r="F12" s="60">
        <v>3</v>
      </c>
      <c r="G12" s="52">
        <v>1.05</v>
      </c>
      <c r="H12" s="55">
        <f>'коэфф динамики'!AR12</f>
        <v>1</v>
      </c>
      <c r="I12" s="50">
        <f t="shared" si="1"/>
        <v>0.33</v>
      </c>
      <c r="J12" s="52">
        <v>1</v>
      </c>
      <c r="K12" s="58">
        <f t="shared" si="0"/>
        <v>19.2</v>
      </c>
      <c r="L12" s="54"/>
    </row>
    <row r="13" spans="2:12">
      <c r="B13" s="47" t="s">
        <v>10</v>
      </c>
      <c r="C13" s="91"/>
      <c r="D13" s="91"/>
      <c r="E13" s="94"/>
      <c r="F13" s="60">
        <v>61</v>
      </c>
      <c r="G13" s="56">
        <v>1.03</v>
      </c>
      <c r="H13" s="55">
        <f>'коэфф динамики'!AR13</f>
        <v>47</v>
      </c>
      <c r="I13" s="12">
        <f t="shared" si="1"/>
        <v>0.77</v>
      </c>
      <c r="J13" s="56">
        <v>1.1000000000000001</v>
      </c>
      <c r="K13" s="45">
        <f t="shared" si="0"/>
        <v>421.6</v>
      </c>
      <c r="L13" s="54"/>
    </row>
    <row r="14" spans="2:12">
      <c r="B14" s="49" t="s">
        <v>11</v>
      </c>
      <c r="C14" s="91"/>
      <c r="D14" s="91"/>
      <c r="E14" s="94"/>
      <c r="F14" s="60">
        <v>5</v>
      </c>
      <c r="G14" s="52">
        <v>1.01</v>
      </c>
      <c r="H14" s="55">
        <f>'коэфф динамики'!AR14</f>
        <v>5</v>
      </c>
      <c r="I14" s="50">
        <f t="shared" si="1"/>
        <v>1</v>
      </c>
      <c r="J14" s="52">
        <v>1</v>
      </c>
      <c r="K14" s="58">
        <f t="shared" si="0"/>
        <v>30.8</v>
      </c>
      <c r="L14" s="54"/>
    </row>
    <row r="15" spans="2:12">
      <c r="B15" s="47" t="s">
        <v>12</v>
      </c>
      <c r="C15" s="91"/>
      <c r="D15" s="91"/>
      <c r="E15" s="94"/>
      <c r="F15" s="60">
        <v>36</v>
      </c>
      <c r="G15" s="56">
        <v>1.07</v>
      </c>
      <c r="H15" s="55">
        <f>'коэфф динамики'!AR15</f>
        <v>31</v>
      </c>
      <c r="I15" s="12">
        <f t="shared" si="1"/>
        <v>0.86</v>
      </c>
      <c r="J15" s="56">
        <v>1.1000000000000001</v>
      </c>
      <c r="K15" s="45">
        <f t="shared" si="0"/>
        <v>258.5</v>
      </c>
      <c r="L15" s="54"/>
    </row>
    <row r="16" spans="2:12">
      <c r="B16" s="46" t="s">
        <v>13</v>
      </c>
      <c r="C16" s="91"/>
      <c r="D16" s="91"/>
      <c r="E16" s="94"/>
      <c r="F16" s="60">
        <v>239</v>
      </c>
      <c r="G16" s="56">
        <v>1.27</v>
      </c>
      <c r="H16" s="55">
        <f>'коэфф динамики'!AR16</f>
        <v>57</v>
      </c>
      <c r="I16" s="12">
        <f t="shared" si="1"/>
        <v>0.24</v>
      </c>
      <c r="J16" s="56">
        <v>1.05</v>
      </c>
      <c r="K16" s="45">
        <f t="shared" si="0"/>
        <v>1944.1</v>
      </c>
      <c r="L16" s="54"/>
    </row>
    <row r="17" spans="2:12">
      <c r="B17" s="49" t="s">
        <v>14</v>
      </c>
      <c r="C17" s="91"/>
      <c r="D17" s="91"/>
      <c r="E17" s="94"/>
      <c r="F17" s="60">
        <v>113</v>
      </c>
      <c r="G17" s="56">
        <v>1.45</v>
      </c>
      <c r="H17" s="55">
        <f>'коэфф динамики'!AR17</f>
        <v>100</v>
      </c>
      <c r="I17" s="12">
        <f t="shared" si="1"/>
        <v>0.88</v>
      </c>
      <c r="J17" s="56">
        <v>1.2</v>
      </c>
      <c r="K17" s="45">
        <f t="shared" si="0"/>
        <v>1199.4000000000001</v>
      </c>
      <c r="L17" s="54"/>
    </row>
    <row r="18" spans="2:12">
      <c r="B18" s="49" t="s">
        <v>15</v>
      </c>
      <c r="C18" s="91"/>
      <c r="D18" s="91"/>
      <c r="E18" s="94"/>
      <c r="F18" s="60">
        <v>23</v>
      </c>
      <c r="G18" s="52">
        <v>1.41</v>
      </c>
      <c r="H18" s="55">
        <f>'коэфф динамики'!AR18</f>
        <v>22</v>
      </c>
      <c r="I18" s="50">
        <f t="shared" si="1"/>
        <v>0.96</v>
      </c>
      <c r="J18" s="52">
        <v>1</v>
      </c>
      <c r="K18" s="58">
        <f t="shared" si="0"/>
        <v>197.8</v>
      </c>
      <c r="L18" s="54"/>
    </row>
    <row r="19" spans="2:12">
      <c r="B19" s="49" t="s">
        <v>16</v>
      </c>
      <c r="C19" s="91"/>
      <c r="D19" s="91"/>
      <c r="E19" s="94"/>
      <c r="F19" s="60">
        <v>66</v>
      </c>
      <c r="G19" s="56">
        <v>1.19</v>
      </c>
      <c r="H19" s="55">
        <f>'коэфф динамики'!AR19</f>
        <v>52</v>
      </c>
      <c r="I19" s="12">
        <f t="shared" si="1"/>
        <v>0.79</v>
      </c>
      <c r="J19" s="56">
        <v>1.1000000000000001</v>
      </c>
      <c r="K19" s="45">
        <f t="shared" si="0"/>
        <v>527</v>
      </c>
      <c r="L19" s="54"/>
    </row>
    <row r="20" spans="2:12">
      <c r="B20" s="49" t="s">
        <v>17</v>
      </c>
      <c r="C20" s="92"/>
      <c r="D20" s="92"/>
      <c r="E20" s="95"/>
      <c r="F20" s="60">
        <v>18</v>
      </c>
      <c r="G20" s="52">
        <v>1.23</v>
      </c>
      <c r="H20" s="55">
        <f>'коэфф динамики'!AR20</f>
        <v>23</v>
      </c>
      <c r="I20" s="50">
        <f t="shared" si="1"/>
        <v>1.28</v>
      </c>
      <c r="J20" s="52">
        <v>1</v>
      </c>
      <c r="K20" s="58">
        <f t="shared" si="0"/>
        <v>135.1</v>
      </c>
      <c r="L20" s="54"/>
    </row>
    <row r="21" spans="2:12">
      <c r="B21" s="4" t="s">
        <v>18</v>
      </c>
      <c r="C21" s="5">
        <v>175</v>
      </c>
      <c r="D21" s="6">
        <v>1074</v>
      </c>
      <c r="E21" s="2">
        <f>ROUND(D21/C21,1)</f>
        <v>6.1</v>
      </c>
      <c r="F21" s="14">
        <f>SUM(F4:F20)</f>
        <v>2433</v>
      </c>
      <c r="G21" s="2"/>
      <c r="H21" s="5">
        <f>SUM(H4:H20)</f>
        <v>1204</v>
      </c>
      <c r="I21" s="11"/>
      <c r="J21" s="2"/>
      <c r="K21" s="44">
        <f>SUM(K4:K20)</f>
        <v>17733</v>
      </c>
    </row>
    <row r="22" spans="2:12">
      <c r="J22" s="1" t="s">
        <v>100</v>
      </c>
      <c r="K22" s="64">
        <v>17921.3</v>
      </c>
    </row>
    <row r="23" spans="2:12">
      <c r="B23" s="1" t="s">
        <v>90</v>
      </c>
      <c r="J23" s="1" t="s">
        <v>101</v>
      </c>
      <c r="K23" s="62">
        <f>K21-K22</f>
        <v>-188.29999999999927</v>
      </c>
    </row>
    <row r="24" spans="2:12">
      <c r="B24" s="1" t="s">
        <v>69</v>
      </c>
    </row>
    <row r="25" spans="2:12">
      <c r="B25" s="1" t="s">
        <v>92</v>
      </c>
      <c r="J25" s="1" t="s">
        <v>102</v>
      </c>
      <c r="K25" s="65">
        <f>8040818.69/1000</f>
        <v>8040.8186900000001</v>
      </c>
    </row>
    <row r="26" spans="2:12">
      <c r="B26" s="1" t="s">
        <v>70</v>
      </c>
    </row>
  </sheetData>
  <autoFilter ref="B3:K21"/>
  <mergeCells count="5">
    <mergeCell ref="B1:K1"/>
    <mergeCell ref="B2:K2"/>
    <mergeCell ref="C4:C20"/>
    <mergeCell ref="D4:D20"/>
    <mergeCell ref="E4:E20"/>
  </mergeCells>
  <pageMargins left="0.23622047244094491" right="0.19685039370078741" top="0.43307086614173229" bottom="0.35433070866141736" header="0.19685039370078741" footer="0.19685039370078741"/>
  <pageSetup paperSize="9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6"/>
  <sheetViews>
    <sheetView topLeftCell="B1" zoomScale="70" zoomScaleNormal="70" workbookViewId="0">
      <pane xSplit="1" ySplit="3" topLeftCell="C4" activePane="bottomRight" state="frozen"/>
      <selection activeCell="E4" sqref="E4:E20"/>
      <selection pane="topRight" activeCell="E4" sqref="E4:E20"/>
      <selection pane="bottomLeft" activeCell="E4" sqref="E4:E20"/>
      <selection pane="bottomRight" activeCell="D4" sqref="D4:D20"/>
    </sheetView>
  </sheetViews>
  <sheetFormatPr defaultColWidth="9.109375" defaultRowHeight="18"/>
  <cols>
    <col min="1" max="1" width="5" style="1" customWidth="1"/>
    <col min="2" max="2" width="37.109375" style="1" customWidth="1"/>
    <col min="3" max="3" width="15" style="1" customWidth="1"/>
    <col min="4" max="4" width="13.88671875" style="1" customWidth="1"/>
    <col min="5" max="5" width="20.33203125" style="1" customWidth="1"/>
    <col min="6" max="7" width="18.6640625" style="1" customWidth="1"/>
    <col min="8" max="8" width="22.33203125" style="1" customWidth="1"/>
    <col min="9" max="9" width="20.5546875" style="1" customWidth="1"/>
    <col min="10" max="10" width="22.88671875" style="1" customWidth="1"/>
    <col min="11" max="11" width="17" style="1" customWidth="1"/>
    <col min="12" max="16384" width="9.109375" style="1"/>
  </cols>
  <sheetData>
    <row r="1" spans="2:11" ht="57.75" customHeight="1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29.25" customHeight="1">
      <c r="B2" s="89" t="s">
        <v>94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224.25" customHeight="1">
      <c r="B3" s="8"/>
      <c r="C3" s="9" t="s">
        <v>71</v>
      </c>
      <c r="D3" s="9" t="s">
        <v>19</v>
      </c>
      <c r="E3" s="9" t="s">
        <v>72</v>
      </c>
      <c r="F3" s="9" t="s">
        <v>87</v>
      </c>
      <c r="G3" s="9" t="s">
        <v>75</v>
      </c>
      <c r="H3" s="9" t="s">
        <v>88</v>
      </c>
      <c r="I3" s="9" t="s">
        <v>91</v>
      </c>
      <c r="J3" s="9" t="s">
        <v>98</v>
      </c>
      <c r="K3" s="9" t="s">
        <v>89</v>
      </c>
    </row>
    <row r="4" spans="2:11" ht="33.75" customHeight="1">
      <c r="B4" s="46" t="s">
        <v>1</v>
      </c>
      <c r="C4" s="90">
        <v>175</v>
      </c>
      <c r="D4" s="90">
        <v>1085</v>
      </c>
      <c r="E4" s="93">
        <f>ROUND(D4/C4,1)</f>
        <v>6.2</v>
      </c>
      <c r="F4" s="60">
        <v>613</v>
      </c>
      <c r="G4" s="7">
        <v>1.04</v>
      </c>
      <c r="H4" s="3">
        <f>'коэфф динамики'!AR4</f>
        <v>89</v>
      </c>
      <c r="I4" s="12">
        <f>ROUND(H4/F4,2)</f>
        <v>0.15</v>
      </c>
      <c r="J4" s="56">
        <v>1.05</v>
      </c>
      <c r="K4" s="45">
        <f>ROUND(E$4*F4*G4*J4,1)</f>
        <v>4150.3</v>
      </c>
    </row>
    <row r="5" spans="2:11" ht="33" customHeight="1">
      <c r="B5" s="47" t="s">
        <v>2</v>
      </c>
      <c r="C5" s="91"/>
      <c r="D5" s="91"/>
      <c r="E5" s="94"/>
      <c r="F5" s="60">
        <v>224</v>
      </c>
      <c r="G5" s="7">
        <v>1.05</v>
      </c>
      <c r="H5" s="3">
        <f>'коэфф динамики'!AR5</f>
        <v>51</v>
      </c>
      <c r="I5" s="12">
        <f>ROUND(H5/F5,2)</f>
        <v>0.23</v>
      </c>
      <c r="J5" s="56">
        <v>1.05</v>
      </c>
      <c r="K5" s="45">
        <f t="shared" ref="K5:K20" si="0">ROUND(E$4*F5*G5*J5,1)</f>
        <v>1531.2</v>
      </c>
    </row>
    <row r="6" spans="2:11" ht="33.75" customHeight="1">
      <c r="B6" s="48" t="s">
        <v>3</v>
      </c>
      <c r="C6" s="91"/>
      <c r="D6" s="91"/>
      <c r="E6" s="94"/>
      <c r="F6" s="60">
        <v>251</v>
      </c>
      <c r="G6" s="7">
        <v>1.05</v>
      </c>
      <c r="H6" s="3">
        <f>'коэфф динамики'!AR6</f>
        <v>75</v>
      </c>
      <c r="I6" s="12">
        <f>ROUND(H6/F6,2)</f>
        <v>0.3</v>
      </c>
      <c r="J6" s="56">
        <v>1.05</v>
      </c>
      <c r="K6" s="45">
        <f t="shared" si="0"/>
        <v>1715.7</v>
      </c>
    </row>
    <row r="7" spans="2:11">
      <c r="B7" s="47" t="s">
        <v>4</v>
      </c>
      <c r="C7" s="91"/>
      <c r="D7" s="91"/>
      <c r="E7" s="94"/>
      <c r="F7" s="60">
        <v>667</v>
      </c>
      <c r="G7" s="7">
        <v>1.01</v>
      </c>
      <c r="H7" s="3">
        <f>'коэфф динамики'!AR7</f>
        <v>547</v>
      </c>
      <c r="I7" s="12">
        <f>ROUND(H7/F7,2)</f>
        <v>0.82</v>
      </c>
      <c r="J7" s="56">
        <v>1.2</v>
      </c>
      <c r="K7" s="45">
        <f t="shared" si="0"/>
        <v>5012.1000000000004</v>
      </c>
    </row>
    <row r="8" spans="2:11" ht="33" customHeight="1">
      <c r="B8" s="47" t="s">
        <v>5</v>
      </c>
      <c r="C8" s="91"/>
      <c r="D8" s="91"/>
      <c r="E8" s="94"/>
      <c r="F8" s="60">
        <v>52</v>
      </c>
      <c r="G8" s="7">
        <v>1.05</v>
      </c>
      <c r="H8" s="3">
        <f>'коэфф динамики'!AR8</f>
        <v>43</v>
      </c>
      <c r="I8" s="12">
        <f t="shared" ref="I8:I20" si="1">ROUND(H8/F8,2)</f>
        <v>0.83</v>
      </c>
      <c r="J8" s="56">
        <v>1.2</v>
      </c>
      <c r="K8" s="45">
        <f t="shared" si="0"/>
        <v>406.2</v>
      </c>
    </row>
    <row r="9" spans="2:11" ht="32.25" customHeight="1">
      <c r="B9" s="46" t="s">
        <v>6</v>
      </c>
      <c r="C9" s="91"/>
      <c r="D9" s="91"/>
      <c r="E9" s="94"/>
      <c r="F9" s="60">
        <v>28</v>
      </c>
      <c r="G9" s="52">
        <v>1.03</v>
      </c>
      <c r="H9" s="57">
        <f>'коэфф динамики'!AR9</f>
        <v>24</v>
      </c>
      <c r="I9" s="50">
        <f t="shared" si="1"/>
        <v>0.86</v>
      </c>
      <c r="J9" s="52">
        <v>1</v>
      </c>
      <c r="K9" s="58">
        <f>ROUND(E$4*F9*G9*J9,1)</f>
        <v>178.8</v>
      </c>
    </row>
    <row r="10" spans="2:11">
      <c r="B10" s="47" t="s">
        <v>7</v>
      </c>
      <c r="C10" s="91"/>
      <c r="D10" s="91"/>
      <c r="E10" s="94"/>
      <c r="F10" s="60">
        <v>29</v>
      </c>
      <c r="G10" s="52">
        <v>1.04</v>
      </c>
      <c r="H10" s="57">
        <f>'коэфф динамики'!AR10</f>
        <v>33</v>
      </c>
      <c r="I10" s="50">
        <f t="shared" si="1"/>
        <v>1.1399999999999999</v>
      </c>
      <c r="J10" s="52">
        <v>1</v>
      </c>
      <c r="K10" s="58">
        <f t="shared" si="0"/>
        <v>187</v>
      </c>
    </row>
    <row r="11" spans="2:11">
      <c r="B11" s="49" t="s">
        <v>8</v>
      </c>
      <c r="C11" s="91"/>
      <c r="D11" s="91"/>
      <c r="E11" s="94"/>
      <c r="F11" s="60">
        <v>5</v>
      </c>
      <c r="G11" s="52">
        <v>1.01</v>
      </c>
      <c r="H11" s="57">
        <f>'коэфф динамики'!AR11</f>
        <v>4</v>
      </c>
      <c r="I11" s="50">
        <f t="shared" si="1"/>
        <v>0.8</v>
      </c>
      <c r="J11" s="52">
        <v>1</v>
      </c>
      <c r="K11" s="58">
        <f t="shared" si="0"/>
        <v>31.3</v>
      </c>
    </row>
    <row r="12" spans="2:11">
      <c r="B12" s="49" t="s">
        <v>9</v>
      </c>
      <c r="C12" s="91"/>
      <c r="D12" s="91"/>
      <c r="E12" s="94"/>
      <c r="F12" s="60">
        <v>3</v>
      </c>
      <c r="G12" s="52">
        <v>1.05</v>
      </c>
      <c r="H12" s="57">
        <f>'коэфф динамики'!AR12</f>
        <v>1</v>
      </c>
      <c r="I12" s="50">
        <f t="shared" si="1"/>
        <v>0.33</v>
      </c>
      <c r="J12" s="52">
        <v>1</v>
      </c>
      <c r="K12" s="58">
        <f t="shared" si="0"/>
        <v>19.5</v>
      </c>
    </row>
    <row r="13" spans="2:11">
      <c r="B13" s="47" t="s">
        <v>10</v>
      </c>
      <c r="C13" s="91"/>
      <c r="D13" s="91"/>
      <c r="E13" s="94"/>
      <c r="F13" s="60">
        <v>61</v>
      </c>
      <c r="G13" s="7">
        <v>1.03</v>
      </c>
      <c r="H13" s="3">
        <f>'коэфф динамики'!AR13</f>
        <v>47</v>
      </c>
      <c r="I13" s="12">
        <f t="shared" si="1"/>
        <v>0.77</v>
      </c>
      <c r="J13" s="56">
        <v>1.1000000000000001</v>
      </c>
      <c r="K13" s="45">
        <f t="shared" si="0"/>
        <v>428.5</v>
      </c>
    </row>
    <row r="14" spans="2:11">
      <c r="B14" s="49" t="s">
        <v>11</v>
      </c>
      <c r="C14" s="91"/>
      <c r="D14" s="91"/>
      <c r="E14" s="94"/>
      <c r="F14" s="60">
        <v>5</v>
      </c>
      <c r="G14" s="52">
        <v>1.01</v>
      </c>
      <c r="H14" s="57">
        <f>'коэфф динамики'!AR14</f>
        <v>5</v>
      </c>
      <c r="I14" s="50">
        <f t="shared" si="1"/>
        <v>1</v>
      </c>
      <c r="J14" s="52">
        <v>1</v>
      </c>
      <c r="K14" s="58">
        <f t="shared" si="0"/>
        <v>31.3</v>
      </c>
    </row>
    <row r="15" spans="2:11">
      <c r="B15" s="47" t="s">
        <v>12</v>
      </c>
      <c r="C15" s="91"/>
      <c r="D15" s="91"/>
      <c r="E15" s="94"/>
      <c r="F15" s="60">
        <v>36</v>
      </c>
      <c r="G15" s="7">
        <v>1.07</v>
      </c>
      <c r="H15" s="3">
        <f>'коэфф динамики'!AR15</f>
        <v>31</v>
      </c>
      <c r="I15" s="12">
        <f t="shared" si="1"/>
        <v>0.86</v>
      </c>
      <c r="J15" s="56">
        <v>1.1000000000000001</v>
      </c>
      <c r="K15" s="45">
        <f t="shared" si="0"/>
        <v>262.7</v>
      </c>
    </row>
    <row r="16" spans="2:11">
      <c r="B16" s="46" t="s">
        <v>13</v>
      </c>
      <c r="C16" s="91"/>
      <c r="D16" s="91"/>
      <c r="E16" s="94"/>
      <c r="F16" s="60">
        <v>239</v>
      </c>
      <c r="G16" s="7">
        <v>1.27</v>
      </c>
      <c r="H16" s="3">
        <f>'коэфф динамики'!AR16</f>
        <v>57</v>
      </c>
      <c r="I16" s="12">
        <f t="shared" si="1"/>
        <v>0.24</v>
      </c>
      <c r="J16" s="56">
        <v>1.05</v>
      </c>
      <c r="K16" s="45">
        <f t="shared" si="0"/>
        <v>1976</v>
      </c>
    </row>
    <row r="17" spans="2:11">
      <c r="B17" s="49" t="s">
        <v>14</v>
      </c>
      <c r="C17" s="91"/>
      <c r="D17" s="91"/>
      <c r="E17" s="94"/>
      <c r="F17" s="60">
        <v>113</v>
      </c>
      <c r="G17" s="7">
        <v>1.45</v>
      </c>
      <c r="H17" s="3">
        <f>'коэфф динамики'!AR17</f>
        <v>100</v>
      </c>
      <c r="I17" s="12">
        <f t="shared" si="1"/>
        <v>0.88</v>
      </c>
      <c r="J17" s="56">
        <v>1.2</v>
      </c>
      <c r="K17" s="45">
        <f t="shared" si="0"/>
        <v>1219</v>
      </c>
    </row>
    <row r="18" spans="2:11">
      <c r="B18" s="49" t="s">
        <v>15</v>
      </c>
      <c r="C18" s="91"/>
      <c r="D18" s="91"/>
      <c r="E18" s="94"/>
      <c r="F18" s="60">
        <v>23</v>
      </c>
      <c r="G18" s="52">
        <v>1.41</v>
      </c>
      <c r="H18" s="57">
        <f>'коэфф динамики'!AR18</f>
        <v>22</v>
      </c>
      <c r="I18" s="50">
        <f t="shared" si="1"/>
        <v>0.96</v>
      </c>
      <c r="J18" s="52">
        <v>1</v>
      </c>
      <c r="K18" s="58">
        <f t="shared" si="0"/>
        <v>201.1</v>
      </c>
    </row>
    <row r="19" spans="2:11">
      <c r="B19" s="49" t="s">
        <v>16</v>
      </c>
      <c r="C19" s="91"/>
      <c r="D19" s="91"/>
      <c r="E19" s="94"/>
      <c r="F19" s="60">
        <v>66</v>
      </c>
      <c r="G19" s="7">
        <v>1.19</v>
      </c>
      <c r="H19" s="3">
        <f>'коэфф динамики'!AR19</f>
        <v>52</v>
      </c>
      <c r="I19" s="12">
        <f t="shared" si="1"/>
        <v>0.79</v>
      </c>
      <c r="J19" s="56">
        <v>1.1000000000000001</v>
      </c>
      <c r="K19" s="45">
        <f t="shared" si="0"/>
        <v>535.6</v>
      </c>
    </row>
    <row r="20" spans="2:11">
      <c r="B20" s="49" t="s">
        <v>17</v>
      </c>
      <c r="C20" s="92"/>
      <c r="D20" s="92"/>
      <c r="E20" s="95"/>
      <c r="F20" s="60">
        <v>18</v>
      </c>
      <c r="G20" s="52">
        <v>1.23</v>
      </c>
      <c r="H20" s="57">
        <f>'коэфф динамики'!AR20</f>
        <v>23</v>
      </c>
      <c r="I20" s="50">
        <f t="shared" si="1"/>
        <v>1.28</v>
      </c>
      <c r="J20" s="52">
        <v>1</v>
      </c>
      <c r="K20" s="58">
        <f t="shared" si="0"/>
        <v>137.30000000000001</v>
      </c>
    </row>
    <row r="21" spans="2:11">
      <c r="B21" s="4" t="s">
        <v>18</v>
      </c>
      <c r="C21" s="5">
        <v>175</v>
      </c>
      <c r="D21" s="6">
        <v>1085</v>
      </c>
      <c r="E21" s="2">
        <f>ROUND(D21/C21,1)</f>
        <v>6.2</v>
      </c>
      <c r="F21" s="14">
        <v>2433</v>
      </c>
      <c r="G21" s="2"/>
      <c r="H21" s="5">
        <f>SUM(H4:H20)</f>
        <v>1204</v>
      </c>
      <c r="I21" s="11"/>
      <c r="J21" s="2"/>
      <c r="K21" s="44">
        <f>SUM(K4:K20)</f>
        <v>18023.599999999995</v>
      </c>
    </row>
    <row r="22" spans="2:11">
      <c r="J22" s="1" t="s">
        <v>100</v>
      </c>
      <c r="K22" s="64">
        <v>17921.3</v>
      </c>
    </row>
    <row r="23" spans="2:11">
      <c r="B23" s="1" t="s">
        <v>90</v>
      </c>
      <c r="J23" s="1" t="s">
        <v>101</v>
      </c>
      <c r="K23" s="63">
        <f>K21-K22</f>
        <v>102.29999999999563</v>
      </c>
    </row>
    <row r="24" spans="2:11">
      <c r="B24" s="1" t="s">
        <v>69</v>
      </c>
    </row>
    <row r="25" spans="2:11">
      <c r="B25" s="1" t="s">
        <v>92</v>
      </c>
    </row>
    <row r="26" spans="2:11">
      <c r="B26" s="1" t="s">
        <v>70</v>
      </c>
    </row>
  </sheetData>
  <autoFilter ref="B3:K21"/>
  <mergeCells count="5">
    <mergeCell ref="B1:K1"/>
    <mergeCell ref="B2:K2"/>
    <mergeCell ref="C4:C20"/>
    <mergeCell ref="D4:D20"/>
    <mergeCell ref="E4:E20"/>
  </mergeCells>
  <pageMargins left="0.23622047244094491" right="0.19685039370078741" top="0.43307086614173229" bottom="0.35433070866141736" header="0.19685039370078741" footer="0.1968503937007874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7"/>
  <sheetViews>
    <sheetView topLeftCell="B1" zoomScale="70" zoomScaleNormal="70" workbookViewId="0">
      <selection activeCell="G23" sqref="G23"/>
    </sheetView>
  </sheetViews>
  <sheetFormatPr defaultColWidth="9.109375" defaultRowHeight="18"/>
  <cols>
    <col min="1" max="1" width="5" style="1" customWidth="1"/>
    <col min="2" max="2" width="37.5546875" style="1" customWidth="1"/>
    <col min="3" max="3" width="20.6640625" style="1" customWidth="1"/>
    <col min="4" max="4" width="13.88671875" style="1" customWidth="1"/>
    <col min="5" max="5" width="20.33203125" style="1" customWidth="1"/>
    <col min="6" max="7" width="18.6640625" style="1" customWidth="1"/>
    <col min="8" max="8" width="22.33203125" style="1" customWidth="1"/>
    <col min="9" max="9" width="20.5546875" style="1" customWidth="1"/>
    <col min="10" max="10" width="22.88671875" style="1" customWidth="1"/>
    <col min="11" max="11" width="20.33203125" style="1" customWidth="1"/>
    <col min="12" max="16384" width="9.109375" style="1"/>
  </cols>
  <sheetData>
    <row r="1" spans="2:11" ht="57.75" customHeight="1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29.25" customHeight="1">
      <c r="B2" s="89" t="s">
        <v>97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224.25" customHeight="1">
      <c r="B3" s="8"/>
      <c r="C3" s="9" t="s">
        <v>71</v>
      </c>
      <c r="D3" s="9" t="s">
        <v>19</v>
      </c>
      <c r="E3" s="9" t="s">
        <v>72</v>
      </c>
      <c r="F3" s="9" t="s">
        <v>87</v>
      </c>
      <c r="G3" s="9" t="s">
        <v>75</v>
      </c>
      <c r="H3" s="9" t="s">
        <v>88</v>
      </c>
      <c r="I3" s="9" t="s">
        <v>91</v>
      </c>
      <c r="J3" s="9" t="s">
        <v>98</v>
      </c>
      <c r="K3" s="9" t="s">
        <v>127</v>
      </c>
    </row>
    <row r="4" spans="2:11" ht="33.75" customHeight="1">
      <c r="B4" s="74" t="s">
        <v>115</v>
      </c>
      <c r="C4" s="90">
        <v>175</v>
      </c>
      <c r="D4" s="90">
        <f>1439693*1.01375</f>
        <v>1459488.7787499998</v>
      </c>
      <c r="E4" s="93">
        <f>ROUND(D4/C4,1)</f>
        <v>8339.9</v>
      </c>
      <c r="F4" s="60">
        <v>604</v>
      </c>
      <c r="G4" s="7">
        <v>1.04</v>
      </c>
      <c r="H4" s="3">
        <v>92</v>
      </c>
      <c r="I4" s="50">
        <f>ROUND(H4/F4,2)</f>
        <v>0.15</v>
      </c>
      <c r="J4" s="56">
        <v>1.05</v>
      </c>
      <c r="K4" s="44">
        <f>ROUND(E$4*F4*G4*J4,1)</f>
        <v>5500731.2000000002</v>
      </c>
    </row>
    <row r="5" spans="2:11" ht="33" customHeight="1">
      <c r="B5" s="74" t="s">
        <v>116</v>
      </c>
      <c r="C5" s="91"/>
      <c r="D5" s="91"/>
      <c r="E5" s="94"/>
      <c r="F5" s="60">
        <v>213</v>
      </c>
      <c r="G5" s="7">
        <v>1.05</v>
      </c>
      <c r="H5" s="3">
        <v>55</v>
      </c>
      <c r="I5" s="50">
        <f>ROUND(H5/F5,2)</f>
        <v>0.26</v>
      </c>
      <c r="J5" s="56">
        <v>1.05</v>
      </c>
      <c r="K5" s="44">
        <f t="shared" ref="K5:K20" si="0">ROUND(E$4*F5*G5*J5,1)</f>
        <v>1958479.6</v>
      </c>
    </row>
    <row r="6" spans="2:11" ht="33.75" customHeight="1">
      <c r="B6" s="74" t="s">
        <v>118</v>
      </c>
      <c r="C6" s="91"/>
      <c r="D6" s="91"/>
      <c r="E6" s="94"/>
      <c r="F6" s="60">
        <v>242</v>
      </c>
      <c r="G6" s="7">
        <v>1.05</v>
      </c>
      <c r="H6" s="3">
        <v>78</v>
      </c>
      <c r="I6" s="50">
        <f>ROUND(H6/F6,2)</f>
        <v>0.32</v>
      </c>
      <c r="J6" s="56">
        <v>1.05</v>
      </c>
      <c r="K6" s="44">
        <f t="shared" si="0"/>
        <v>2225127</v>
      </c>
    </row>
    <row r="7" spans="2:11">
      <c r="B7" s="74" t="s">
        <v>112</v>
      </c>
      <c r="C7" s="91"/>
      <c r="D7" s="91"/>
      <c r="E7" s="94"/>
      <c r="F7" s="60">
        <v>634</v>
      </c>
      <c r="G7" s="7">
        <v>1.01</v>
      </c>
      <c r="H7" s="3">
        <v>593</v>
      </c>
      <c r="I7" s="86">
        <f>ROUND(H7/F7,2)</f>
        <v>0.94</v>
      </c>
      <c r="J7" s="56">
        <v>1.2</v>
      </c>
      <c r="K7" s="44">
        <f t="shared" si="0"/>
        <v>6408445.9000000004</v>
      </c>
    </row>
    <row r="8" spans="2:11" ht="33" customHeight="1">
      <c r="B8" s="74" t="s">
        <v>119</v>
      </c>
      <c r="C8" s="91"/>
      <c r="D8" s="91"/>
      <c r="E8" s="94"/>
      <c r="F8" s="60">
        <v>50</v>
      </c>
      <c r="G8" s="7">
        <v>1.05</v>
      </c>
      <c r="H8" s="3">
        <v>47</v>
      </c>
      <c r="I8" s="86">
        <f t="shared" ref="I8:I20" si="1">ROUND(H8/F8,2)</f>
        <v>0.94</v>
      </c>
      <c r="J8" s="56">
        <v>1.2</v>
      </c>
      <c r="K8" s="44">
        <f t="shared" si="0"/>
        <v>525413.69999999995</v>
      </c>
    </row>
    <row r="9" spans="2:11" ht="32.25" customHeight="1">
      <c r="B9" s="76" t="s">
        <v>121</v>
      </c>
      <c r="C9" s="91"/>
      <c r="D9" s="91"/>
      <c r="E9" s="94"/>
      <c r="F9" s="60">
        <v>32</v>
      </c>
      <c r="G9" s="56">
        <v>1.03</v>
      </c>
      <c r="H9" s="55">
        <v>28</v>
      </c>
      <c r="I9" s="81">
        <f t="shared" si="1"/>
        <v>0.88</v>
      </c>
      <c r="J9" s="56">
        <v>1.1000000000000001</v>
      </c>
      <c r="K9" s="44">
        <f t="shared" si="0"/>
        <v>302371.40000000002</v>
      </c>
    </row>
    <row r="10" spans="2:11">
      <c r="B10" s="73" t="s">
        <v>109</v>
      </c>
      <c r="C10" s="91"/>
      <c r="D10" s="91"/>
      <c r="E10" s="94"/>
      <c r="F10" s="60">
        <v>39</v>
      </c>
      <c r="G10" s="56">
        <v>1.04</v>
      </c>
      <c r="H10" s="55">
        <v>38</v>
      </c>
      <c r="I10" s="86">
        <f t="shared" si="1"/>
        <v>0.97</v>
      </c>
      <c r="J10" s="56">
        <v>1.2</v>
      </c>
      <c r="K10" s="44">
        <f t="shared" si="0"/>
        <v>405919.6</v>
      </c>
    </row>
    <row r="11" spans="2:11">
      <c r="B11" s="73" t="s">
        <v>111</v>
      </c>
      <c r="C11" s="91"/>
      <c r="D11" s="91"/>
      <c r="E11" s="94"/>
      <c r="F11" s="82">
        <v>5</v>
      </c>
      <c r="G11" s="56">
        <v>1.01</v>
      </c>
      <c r="H11" s="55">
        <v>5</v>
      </c>
      <c r="I11" s="12">
        <f t="shared" si="1"/>
        <v>1</v>
      </c>
      <c r="J11" s="83">
        <v>1</v>
      </c>
      <c r="K11" s="44">
        <f t="shared" si="0"/>
        <v>42116.5</v>
      </c>
    </row>
    <row r="12" spans="2:11">
      <c r="B12" s="73" t="s">
        <v>113</v>
      </c>
      <c r="C12" s="91"/>
      <c r="D12" s="91"/>
      <c r="E12" s="94"/>
      <c r="F12" s="82">
        <v>2</v>
      </c>
      <c r="G12" s="56">
        <v>1.05</v>
      </c>
      <c r="H12" s="55">
        <v>1</v>
      </c>
      <c r="I12" s="12">
        <f t="shared" si="1"/>
        <v>0.5</v>
      </c>
      <c r="J12" s="83">
        <v>1</v>
      </c>
      <c r="K12" s="44">
        <f t="shared" si="0"/>
        <v>17513.8</v>
      </c>
    </row>
    <row r="13" spans="2:11">
      <c r="B13" s="73" t="s">
        <v>114</v>
      </c>
      <c r="C13" s="91"/>
      <c r="D13" s="91"/>
      <c r="E13" s="94"/>
      <c r="F13" s="60">
        <v>58</v>
      </c>
      <c r="G13" s="56">
        <v>1.03</v>
      </c>
      <c r="H13" s="55">
        <v>50</v>
      </c>
      <c r="I13" s="81">
        <f t="shared" si="1"/>
        <v>0.86</v>
      </c>
      <c r="J13" s="56">
        <v>1.1000000000000001</v>
      </c>
      <c r="K13" s="44">
        <f t="shared" si="0"/>
        <v>548048.19999999995</v>
      </c>
    </row>
    <row r="14" spans="2:11">
      <c r="B14" s="73" t="s">
        <v>110</v>
      </c>
      <c r="C14" s="91"/>
      <c r="D14" s="91"/>
      <c r="E14" s="94"/>
      <c r="F14" s="82">
        <v>5</v>
      </c>
      <c r="G14" s="56">
        <v>1.01</v>
      </c>
      <c r="H14" s="55">
        <v>5</v>
      </c>
      <c r="I14" s="12">
        <f t="shared" si="1"/>
        <v>1</v>
      </c>
      <c r="J14" s="83">
        <v>1</v>
      </c>
      <c r="K14" s="44">
        <f t="shared" si="0"/>
        <v>42116.5</v>
      </c>
    </row>
    <row r="15" spans="2:11">
      <c r="B15" s="75" t="s">
        <v>117</v>
      </c>
      <c r="C15" s="91"/>
      <c r="D15" s="91"/>
      <c r="E15" s="94"/>
      <c r="F15" s="60">
        <v>37</v>
      </c>
      <c r="G15" s="56">
        <v>1.07</v>
      </c>
      <c r="H15" s="55">
        <v>34</v>
      </c>
      <c r="I15" s="86">
        <f t="shared" si="1"/>
        <v>0.92</v>
      </c>
      <c r="J15" s="56">
        <v>1.2</v>
      </c>
      <c r="K15" s="44">
        <f t="shared" si="0"/>
        <v>396212</v>
      </c>
    </row>
    <row r="16" spans="2:11">
      <c r="B16" s="77" t="s">
        <v>122</v>
      </c>
      <c r="C16" s="91"/>
      <c r="D16" s="91"/>
      <c r="E16" s="94"/>
      <c r="F16" s="60">
        <v>232</v>
      </c>
      <c r="G16" s="56">
        <v>1.27</v>
      </c>
      <c r="H16" s="55">
        <v>58</v>
      </c>
      <c r="I16" s="50">
        <f t="shared" si="1"/>
        <v>0.25</v>
      </c>
      <c r="J16" s="56">
        <v>1.05</v>
      </c>
      <c r="K16" s="44">
        <f t="shared" si="0"/>
        <v>2580131.5</v>
      </c>
    </row>
    <row r="17" spans="2:11">
      <c r="B17" s="77" t="s">
        <v>123</v>
      </c>
      <c r="C17" s="91"/>
      <c r="D17" s="91"/>
      <c r="E17" s="94"/>
      <c r="F17" s="60">
        <v>109</v>
      </c>
      <c r="G17" s="56">
        <v>1.46</v>
      </c>
      <c r="H17" s="55">
        <v>103</v>
      </c>
      <c r="I17" s="86">
        <f t="shared" si="1"/>
        <v>0.94</v>
      </c>
      <c r="J17" s="56">
        <v>1.2</v>
      </c>
      <c r="K17" s="44">
        <f t="shared" si="0"/>
        <v>1592654</v>
      </c>
    </row>
    <row r="18" spans="2:11">
      <c r="B18" s="77" t="s">
        <v>124</v>
      </c>
      <c r="C18" s="91"/>
      <c r="D18" s="91"/>
      <c r="E18" s="94"/>
      <c r="F18" s="82">
        <v>23</v>
      </c>
      <c r="G18" s="56">
        <v>1.41</v>
      </c>
      <c r="H18" s="55">
        <v>19</v>
      </c>
      <c r="I18" s="12">
        <f t="shared" si="1"/>
        <v>0.83</v>
      </c>
      <c r="J18" s="83">
        <v>1</v>
      </c>
      <c r="K18" s="44">
        <f t="shared" si="0"/>
        <v>270463</v>
      </c>
    </row>
    <row r="19" spans="2:11">
      <c r="B19" s="75" t="s">
        <v>120</v>
      </c>
      <c r="C19" s="91"/>
      <c r="D19" s="91"/>
      <c r="E19" s="94"/>
      <c r="F19" s="60">
        <v>64</v>
      </c>
      <c r="G19" s="56">
        <v>1.18</v>
      </c>
      <c r="H19" s="55">
        <v>55</v>
      </c>
      <c r="I19" s="81">
        <f t="shared" si="1"/>
        <v>0.86</v>
      </c>
      <c r="J19" s="56">
        <v>1.1000000000000001</v>
      </c>
      <c r="K19" s="44">
        <f t="shared" si="0"/>
        <v>692812.2</v>
      </c>
    </row>
    <row r="20" spans="2:11">
      <c r="B20" s="77" t="s">
        <v>125</v>
      </c>
      <c r="C20" s="92"/>
      <c r="D20" s="92"/>
      <c r="E20" s="95"/>
      <c r="F20" s="82">
        <v>20</v>
      </c>
      <c r="G20" s="56">
        <v>1.23</v>
      </c>
      <c r="H20" s="55">
        <v>18</v>
      </c>
      <c r="I20" s="12">
        <f t="shared" si="1"/>
        <v>0.9</v>
      </c>
      <c r="J20" s="83">
        <v>1</v>
      </c>
      <c r="K20" s="44">
        <f t="shared" si="0"/>
        <v>205161.5</v>
      </c>
    </row>
    <row r="21" spans="2:11">
      <c r="B21" s="4" t="s">
        <v>18</v>
      </c>
      <c r="C21" s="5">
        <v>175</v>
      </c>
      <c r="D21" s="5">
        <f>D4</f>
        <v>1459488.7787499998</v>
      </c>
      <c r="E21" s="2">
        <f>ROUND(D21/C21,1)</f>
        <v>8339.9</v>
      </c>
      <c r="F21" s="14">
        <v>2369</v>
      </c>
      <c r="G21" s="2"/>
      <c r="H21" s="5">
        <f>SUM(H4:H20)</f>
        <v>1279</v>
      </c>
      <c r="I21" s="11"/>
      <c r="J21" s="2"/>
      <c r="K21" s="44">
        <f>SUM(K4:K20)</f>
        <v>23713717.600000001</v>
      </c>
    </row>
    <row r="22" spans="2:11">
      <c r="K22" s="64"/>
    </row>
    <row r="23" spans="2:11">
      <c r="B23" s="1" t="s">
        <v>90</v>
      </c>
      <c r="K23" s="63"/>
    </row>
    <row r="24" spans="2:11">
      <c r="B24" s="1" t="s">
        <v>126</v>
      </c>
      <c r="C24" s="84">
        <v>1</v>
      </c>
      <c r="K24" s="63"/>
    </row>
    <row r="25" spans="2:11">
      <c r="B25" s="1" t="s">
        <v>69</v>
      </c>
      <c r="C25" s="79">
        <v>1.05</v>
      </c>
    </row>
    <row r="26" spans="2:11">
      <c r="B26" s="1" t="s">
        <v>92</v>
      </c>
      <c r="C26" s="80">
        <v>1.1000000000000001</v>
      </c>
    </row>
    <row r="27" spans="2:11">
      <c r="B27" s="1" t="s">
        <v>70</v>
      </c>
      <c r="C27" s="85">
        <v>1.2</v>
      </c>
    </row>
  </sheetData>
  <mergeCells count="5">
    <mergeCell ref="B1:K1"/>
    <mergeCell ref="B2:K2"/>
    <mergeCell ref="C4:C20"/>
    <mergeCell ref="D4:D20"/>
    <mergeCell ref="E4:E20"/>
  </mergeCells>
  <pageMargins left="0.33" right="0.28999999999999998" top="0.28000000000000003" bottom="0.26" header="0.17" footer="0.17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9"/>
  <sheetViews>
    <sheetView topLeftCell="B4" zoomScale="70" zoomScaleNormal="70" workbookViewId="0">
      <selection activeCell="O16" sqref="O16"/>
    </sheetView>
  </sheetViews>
  <sheetFormatPr defaultColWidth="9.109375" defaultRowHeight="18"/>
  <cols>
    <col min="1" max="1" width="5" style="1" customWidth="1"/>
    <col min="2" max="2" width="37.109375" style="1" customWidth="1"/>
    <col min="3" max="3" width="15" style="1" customWidth="1"/>
    <col min="4" max="4" width="13.88671875" style="1" customWidth="1"/>
    <col min="5" max="5" width="20.33203125" style="1" customWidth="1"/>
    <col min="6" max="7" width="18.6640625" style="1" customWidth="1"/>
    <col min="8" max="8" width="22.33203125" style="1" customWidth="1"/>
    <col min="9" max="9" width="20.5546875" style="1" customWidth="1"/>
    <col min="10" max="10" width="22.88671875" style="1" customWidth="1"/>
    <col min="11" max="11" width="17" style="1" customWidth="1"/>
    <col min="12" max="16384" width="9.109375" style="1"/>
  </cols>
  <sheetData>
    <row r="1" spans="2:11" ht="57.75" customHeight="1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29.25" customHeight="1">
      <c r="B2" s="89" t="s">
        <v>103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224.25" customHeight="1">
      <c r="B3" s="8"/>
      <c r="C3" s="9" t="s">
        <v>71</v>
      </c>
      <c r="D3" s="9" t="s">
        <v>19</v>
      </c>
      <c r="E3" s="9" t="s">
        <v>72</v>
      </c>
      <c r="F3" s="9" t="s">
        <v>87</v>
      </c>
      <c r="G3" s="9" t="s">
        <v>75</v>
      </c>
      <c r="H3" s="9" t="s">
        <v>88</v>
      </c>
      <c r="I3" s="9" t="s">
        <v>91</v>
      </c>
      <c r="J3" s="9" t="s">
        <v>98</v>
      </c>
      <c r="K3" s="9" t="s">
        <v>127</v>
      </c>
    </row>
    <row r="4" spans="2:11" ht="33.75" customHeight="1">
      <c r="B4" s="74" t="s">
        <v>115</v>
      </c>
      <c r="C4" s="90">
        <v>175</v>
      </c>
      <c r="D4" s="90">
        <v>1518951</v>
      </c>
      <c r="E4" s="93">
        <f>ROUND(D4/C4,1)</f>
        <v>8679.7000000000007</v>
      </c>
      <c r="F4" s="60">
        <v>596</v>
      </c>
      <c r="G4" s="7">
        <v>1.04</v>
      </c>
      <c r="H4" s="3">
        <v>89</v>
      </c>
      <c r="I4" s="50">
        <f>ROUND(H4/F4,2)</f>
        <v>0.15</v>
      </c>
      <c r="J4" s="56">
        <v>1.05</v>
      </c>
      <c r="K4" s="44">
        <f>ROUNDUP(E$4*F4*G4*J4/100,0)*100</f>
        <v>5649100</v>
      </c>
    </row>
    <row r="5" spans="2:11" ht="33" customHeight="1">
      <c r="B5" s="74" t="s">
        <v>116</v>
      </c>
      <c r="C5" s="91"/>
      <c r="D5" s="91"/>
      <c r="E5" s="94"/>
      <c r="F5" s="60">
        <v>204</v>
      </c>
      <c r="G5" s="7">
        <v>1.05</v>
      </c>
      <c r="H5" s="3">
        <v>51</v>
      </c>
      <c r="I5" s="50">
        <f>ROUND(H5/F5,2)</f>
        <v>0.25</v>
      </c>
      <c r="J5" s="56">
        <v>1.05</v>
      </c>
      <c r="K5" s="44">
        <f t="shared" ref="K5:K20" si="0">ROUNDUP(E$4*F5*G5*J5/100,0)*100</f>
        <v>1952200</v>
      </c>
    </row>
    <row r="6" spans="2:11" ht="33.75" customHeight="1">
      <c r="B6" s="74" t="s">
        <v>118</v>
      </c>
      <c r="C6" s="91"/>
      <c r="D6" s="91"/>
      <c r="E6" s="94"/>
      <c r="F6" s="60">
        <v>241</v>
      </c>
      <c r="G6" s="7">
        <v>1.05</v>
      </c>
      <c r="H6" s="3">
        <v>75</v>
      </c>
      <c r="I6" s="50">
        <f>ROUND(H6/F6,2)</f>
        <v>0.31</v>
      </c>
      <c r="J6" s="56">
        <v>1.05</v>
      </c>
      <c r="K6" s="44">
        <f t="shared" si="0"/>
        <v>2306300</v>
      </c>
    </row>
    <row r="7" spans="2:11">
      <c r="B7" s="74" t="s">
        <v>112</v>
      </c>
      <c r="C7" s="91"/>
      <c r="D7" s="91"/>
      <c r="E7" s="94"/>
      <c r="F7" s="60">
        <v>588</v>
      </c>
      <c r="G7" s="7">
        <v>1.01</v>
      </c>
      <c r="H7" s="3">
        <v>547</v>
      </c>
      <c r="I7" s="86">
        <f>ROUND(H7/F7,2)</f>
        <v>0.93</v>
      </c>
      <c r="J7" s="56">
        <v>1.2</v>
      </c>
      <c r="K7" s="44">
        <f t="shared" si="0"/>
        <v>6185700</v>
      </c>
    </row>
    <row r="8" spans="2:11" ht="33" customHeight="1">
      <c r="B8" s="74" t="s">
        <v>119</v>
      </c>
      <c r="C8" s="91"/>
      <c r="D8" s="91"/>
      <c r="E8" s="94"/>
      <c r="F8" s="60">
        <v>47</v>
      </c>
      <c r="G8" s="7">
        <v>1.05</v>
      </c>
      <c r="H8" s="3">
        <v>43</v>
      </c>
      <c r="I8" s="86">
        <f t="shared" ref="I8:I20" si="1">ROUND(H8/F8,2)</f>
        <v>0.91</v>
      </c>
      <c r="J8" s="56">
        <v>1.2</v>
      </c>
      <c r="K8" s="44">
        <f t="shared" si="0"/>
        <v>514100</v>
      </c>
    </row>
    <row r="9" spans="2:11" ht="32.25" customHeight="1">
      <c r="B9" s="76" t="s">
        <v>121</v>
      </c>
      <c r="C9" s="91"/>
      <c r="D9" s="91"/>
      <c r="E9" s="94"/>
      <c r="F9" s="82">
        <v>26</v>
      </c>
      <c r="G9" s="56">
        <v>1.03</v>
      </c>
      <c r="H9" s="55">
        <v>24</v>
      </c>
      <c r="I9" s="12">
        <f t="shared" si="1"/>
        <v>0.92</v>
      </c>
      <c r="J9" s="83">
        <v>1</v>
      </c>
      <c r="K9" s="44">
        <f t="shared" si="0"/>
        <v>232500</v>
      </c>
    </row>
    <row r="10" spans="2:11">
      <c r="B10" s="73" t="s">
        <v>109</v>
      </c>
      <c r="C10" s="91"/>
      <c r="D10" s="91"/>
      <c r="E10" s="94"/>
      <c r="F10" s="60">
        <v>34</v>
      </c>
      <c r="G10" s="56">
        <v>1.04</v>
      </c>
      <c r="H10" s="55">
        <v>33</v>
      </c>
      <c r="I10" s="86">
        <f t="shared" si="1"/>
        <v>0.97</v>
      </c>
      <c r="J10" s="56">
        <v>1.2</v>
      </c>
      <c r="K10" s="44">
        <f t="shared" si="0"/>
        <v>368300</v>
      </c>
    </row>
    <row r="11" spans="2:11">
      <c r="B11" s="73" t="s">
        <v>111</v>
      </c>
      <c r="C11" s="91"/>
      <c r="D11" s="91"/>
      <c r="E11" s="94"/>
      <c r="F11" s="82">
        <v>4</v>
      </c>
      <c r="G11" s="56">
        <v>1.01</v>
      </c>
      <c r="H11" s="55">
        <v>4</v>
      </c>
      <c r="I11" s="12">
        <f t="shared" si="1"/>
        <v>1</v>
      </c>
      <c r="J11" s="83">
        <v>1</v>
      </c>
      <c r="K11" s="44">
        <f t="shared" si="0"/>
        <v>35100</v>
      </c>
    </row>
    <row r="12" spans="2:11">
      <c r="B12" s="73" t="s">
        <v>113</v>
      </c>
      <c r="C12" s="91"/>
      <c r="D12" s="91"/>
      <c r="E12" s="94"/>
      <c r="F12" s="82">
        <v>2</v>
      </c>
      <c r="G12" s="56">
        <v>1.05</v>
      </c>
      <c r="H12" s="55">
        <v>1</v>
      </c>
      <c r="I12" s="12">
        <f t="shared" si="1"/>
        <v>0.5</v>
      </c>
      <c r="J12" s="83">
        <v>1</v>
      </c>
      <c r="K12" s="44">
        <f t="shared" si="0"/>
        <v>18300</v>
      </c>
    </row>
    <row r="13" spans="2:11">
      <c r="B13" s="73" t="s">
        <v>114</v>
      </c>
      <c r="C13" s="91"/>
      <c r="D13" s="91"/>
      <c r="E13" s="94"/>
      <c r="F13" s="60">
        <v>55</v>
      </c>
      <c r="G13" s="56">
        <v>1.03</v>
      </c>
      <c r="H13" s="55">
        <v>47</v>
      </c>
      <c r="I13" s="81">
        <f t="shared" si="1"/>
        <v>0.85</v>
      </c>
      <c r="J13" s="56">
        <v>1.1000000000000001</v>
      </c>
      <c r="K13" s="44">
        <f t="shared" si="0"/>
        <v>540900</v>
      </c>
    </row>
    <row r="14" spans="2:11">
      <c r="B14" s="73" t="s">
        <v>110</v>
      </c>
      <c r="C14" s="91"/>
      <c r="D14" s="91"/>
      <c r="E14" s="94"/>
      <c r="F14" s="82">
        <v>5</v>
      </c>
      <c r="G14" s="56">
        <v>1.01</v>
      </c>
      <c r="H14" s="55">
        <v>5</v>
      </c>
      <c r="I14" s="12">
        <f t="shared" si="1"/>
        <v>1</v>
      </c>
      <c r="J14" s="83">
        <v>1</v>
      </c>
      <c r="K14" s="44">
        <f t="shared" si="0"/>
        <v>43900</v>
      </c>
    </row>
    <row r="15" spans="2:11">
      <c r="B15" s="75" t="s">
        <v>117</v>
      </c>
      <c r="C15" s="91"/>
      <c r="D15" s="91"/>
      <c r="E15" s="94"/>
      <c r="F15" s="60">
        <v>37</v>
      </c>
      <c r="G15" s="56">
        <v>1.07</v>
      </c>
      <c r="H15" s="55">
        <v>31</v>
      </c>
      <c r="I15" s="81">
        <f t="shared" si="1"/>
        <v>0.84</v>
      </c>
      <c r="J15" s="56">
        <v>1.1000000000000001</v>
      </c>
      <c r="K15" s="44">
        <f t="shared" si="0"/>
        <v>378000</v>
      </c>
    </row>
    <row r="16" spans="2:11">
      <c r="B16" s="77" t="s">
        <v>122</v>
      </c>
      <c r="C16" s="91"/>
      <c r="D16" s="91"/>
      <c r="E16" s="94"/>
      <c r="F16" s="60">
        <v>230</v>
      </c>
      <c r="G16" s="56">
        <v>1.27</v>
      </c>
      <c r="H16" s="55">
        <v>57</v>
      </c>
      <c r="I16" s="50">
        <f t="shared" si="1"/>
        <v>0.25</v>
      </c>
      <c r="J16" s="56">
        <v>1.05</v>
      </c>
      <c r="K16" s="44">
        <f t="shared" si="0"/>
        <v>2662200</v>
      </c>
    </row>
    <row r="17" spans="2:11">
      <c r="B17" s="77" t="s">
        <v>123</v>
      </c>
      <c r="C17" s="91"/>
      <c r="D17" s="91"/>
      <c r="E17" s="94"/>
      <c r="F17" s="60">
        <v>105</v>
      </c>
      <c r="G17" s="56">
        <v>1.46</v>
      </c>
      <c r="H17" s="55">
        <v>100</v>
      </c>
      <c r="I17" s="86">
        <f t="shared" si="1"/>
        <v>0.95</v>
      </c>
      <c r="J17" s="56">
        <v>1.2</v>
      </c>
      <c r="K17" s="44">
        <f t="shared" si="0"/>
        <v>1596800</v>
      </c>
    </row>
    <row r="18" spans="2:11">
      <c r="B18" s="77" t="s">
        <v>124</v>
      </c>
      <c r="C18" s="91"/>
      <c r="D18" s="91"/>
      <c r="E18" s="94"/>
      <c r="F18" s="82">
        <v>25</v>
      </c>
      <c r="G18" s="56">
        <v>1.41</v>
      </c>
      <c r="H18" s="55">
        <v>22</v>
      </c>
      <c r="I18" s="12">
        <f t="shared" si="1"/>
        <v>0.88</v>
      </c>
      <c r="J18" s="83">
        <v>1</v>
      </c>
      <c r="K18" s="44">
        <f t="shared" si="0"/>
        <v>306000</v>
      </c>
    </row>
    <row r="19" spans="2:11">
      <c r="B19" s="75" t="s">
        <v>120</v>
      </c>
      <c r="C19" s="91"/>
      <c r="D19" s="91"/>
      <c r="E19" s="94"/>
      <c r="F19" s="60">
        <v>60</v>
      </c>
      <c r="G19" s="56">
        <v>1.18</v>
      </c>
      <c r="H19" s="55">
        <v>52</v>
      </c>
      <c r="I19" s="81">
        <f t="shared" si="1"/>
        <v>0.87</v>
      </c>
      <c r="J19" s="56">
        <v>1.1000000000000001</v>
      </c>
      <c r="K19" s="44">
        <f t="shared" si="0"/>
        <v>676000</v>
      </c>
    </row>
    <row r="20" spans="2:11">
      <c r="B20" s="77" t="s">
        <v>125</v>
      </c>
      <c r="C20" s="92"/>
      <c r="D20" s="92"/>
      <c r="E20" s="95"/>
      <c r="F20" s="82">
        <v>24</v>
      </c>
      <c r="G20" s="56">
        <v>1.23</v>
      </c>
      <c r="H20" s="55">
        <v>23</v>
      </c>
      <c r="I20" s="12">
        <f t="shared" si="1"/>
        <v>0.96</v>
      </c>
      <c r="J20" s="83">
        <v>1</v>
      </c>
      <c r="K20" s="44">
        <f t="shared" si="0"/>
        <v>256300</v>
      </c>
    </row>
    <row r="21" spans="2:11">
      <c r="B21" s="4" t="s">
        <v>18</v>
      </c>
      <c r="C21" s="5">
        <v>175</v>
      </c>
      <c r="D21" s="6">
        <f>D4</f>
        <v>1518951</v>
      </c>
      <c r="E21" s="2">
        <f>ROUND(D21/C21,1)</f>
        <v>8679.7000000000007</v>
      </c>
      <c r="F21" s="14">
        <f>SUM(F4:F20)</f>
        <v>2283</v>
      </c>
      <c r="G21" s="2"/>
      <c r="H21" s="5">
        <f>SUM(H4:H20)</f>
        <v>1204</v>
      </c>
      <c r="I21" s="11"/>
      <c r="J21" s="2"/>
      <c r="K21" s="44">
        <f>SUM(K4:K20)</f>
        <v>23721700</v>
      </c>
    </row>
    <row r="22" spans="2:11">
      <c r="K22" s="10"/>
    </row>
    <row r="23" spans="2:11">
      <c r="B23" s="1" t="s">
        <v>90</v>
      </c>
    </row>
    <row r="24" spans="2:11">
      <c r="B24" s="1" t="s">
        <v>126</v>
      </c>
      <c r="C24" s="84">
        <v>1</v>
      </c>
    </row>
    <row r="25" spans="2:11">
      <c r="B25" s="1" t="s">
        <v>69</v>
      </c>
      <c r="C25" s="79">
        <v>1.05</v>
      </c>
    </row>
    <row r="26" spans="2:11">
      <c r="B26" s="1" t="s">
        <v>92</v>
      </c>
      <c r="C26" s="80">
        <v>1.1000000000000001</v>
      </c>
      <c r="I26" s="1" t="s">
        <v>132</v>
      </c>
    </row>
    <row r="27" spans="2:11">
      <c r="B27" s="1" t="s">
        <v>70</v>
      </c>
      <c r="C27" s="85">
        <v>1.2</v>
      </c>
    </row>
    <row r="29" spans="2:11">
      <c r="B29" s="1" t="s">
        <v>133</v>
      </c>
      <c r="I29" s="1" t="s">
        <v>134</v>
      </c>
    </row>
  </sheetData>
  <mergeCells count="5">
    <mergeCell ref="B1:K1"/>
    <mergeCell ref="B2:K2"/>
    <mergeCell ref="C4:C20"/>
    <mergeCell ref="D4:D20"/>
    <mergeCell ref="E4:E20"/>
  </mergeCells>
  <pageMargins left="0.33" right="0.28999999999999998" top="0.28000000000000003" bottom="0.26" header="0.17" footer="0.17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9"/>
  <sheetViews>
    <sheetView zoomScale="70" zoomScaleNormal="70" workbookViewId="0">
      <selection activeCell="H38" sqref="H38"/>
    </sheetView>
  </sheetViews>
  <sheetFormatPr defaultColWidth="9.109375" defaultRowHeight="18"/>
  <cols>
    <col min="1" max="1" width="0.109375" style="1" customWidth="1"/>
    <col min="2" max="2" width="37.109375" style="1" customWidth="1"/>
    <col min="3" max="3" width="15" style="1" customWidth="1"/>
    <col min="4" max="4" width="13.88671875" style="1" customWidth="1"/>
    <col min="5" max="5" width="20.33203125" style="1" customWidth="1"/>
    <col min="6" max="7" width="18.6640625" style="1" customWidth="1"/>
    <col min="8" max="8" width="22.33203125" style="1" customWidth="1"/>
    <col min="9" max="9" width="20.5546875" style="1" customWidth="1"/>
    <col min="10" max="10" width="22.88671875" style="1" customWidth="1"/>
    <col min="11" max="11" width="17" style="1" customWidth="1"/>
    <col min="12" max="16384" width="9.109375" style="1"/>
  </cols>
  <sheetData>
    <row r="1" spans="2:11" ht="57.75" customHeight="1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29.25" customHeight="1">
      <c r="B2" s="89" t="s">
        <v>104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224.25" customHeight="1">
      <c r="B3" s="8"/>
      <c r="C3" s="9" t="s">
        <v>71</v>
      </c>
      <c r="D3" s="9" t="s">
        <v>19</v>
      </c>
      <c r="E3" s="9" t="s">
        <v>72</v>
      </c>
      <c r="F3" s="9" t="s">
        <v>87</v>
      </c>
      <c r="G3" s="9" t="s">
        <v>75</v>
      </c>
      <c r="H3" s="9" t="s">
        <v>88</v>
      </c>
      <c r="I3" s="9" t="s">
        <v>91</v>
      </c>
      <c r="J3" s="9" t="s">
        <v>98</v>
      </c>
      <c r="K3" s="9" t="s">
        <v>128</v>
      </c>
    </row>
    <row r="4" spans="2:11" ht="33.75" customHeight="1">
      <c r="B4" s="74" t="s">
        <v>115</v>
      </c>
      <c r="C4" s="90">
        <v>175</v>
      </c>
      <c r="D4" s="90">
        <v>1518951</v>
      </c>
      <c r="E4" s="93">
        <f>ROUND(D4/C4,1)</f>
        <v>8679.7000000000007</v>
      </c>
      <c r="F4" s="60">
        <v>596</v>
      </c>
      <c r="G4" s="7">
        <v>1.04</v>
      </c>
      <c r="H4" s="3">
        <v>89</v>
      </c>
      <c r="I4" s="50">
        <v>0.15</v>
      </c>
      <c r="J4" s="56">
        <v>1.05</v>
      </c>
      <c r="K4" s="44">
        <f>ROUNDUP(E$4*F4*G4*J4/100,0)*100</f>
        <v>5649100</v>
      </c>
    </row>
    <row r="5" spans="2:11" ht="33" customHeight="1">
      <c r="B5" s="74" t="s">
        <v>116</v>
      </c>
      <c r="C5" s="91"/>
      <c r="D5" s="91"/>
      <c r="E5" s="94"/>
      <c r="F5" s="60">
        <v>204</v>
      </c>
      <c r="G5" s="7">
        <v>1.05</v>
      </c>
      <c r="H5" s="3">
        <v>51</v>
      </c>
      <c r="I5" s="50">
        <v>0.25</v>
      </c>
      <c r="J5" s="56">
        <v>1.05</v>
      </c>
      <c r="K5" s="44">
        <f t="shared" ref="K5:K20" si="0">ROUNDUP(E$4*F5*G5*J5/100,0)*100</f>
        <v>1952200</v>
      </c>
    </row>
    <row r="6" spans="2:11" ht="33.75" customHeight="1">
      <c r="B6" s="74" t="s">
        <v>118</v>
      </c>
      <c r="C6" s="91"/>
      <c r="D6" s="91"/>
      <c r="E6" s="94"/>
      <c r="F6" s="60">
        <v>241</v>
      </c>
      <c r="G6" s="7">
        <v>1.05</v>
      </c>
      <c r="H6" s="3">
        <v>75</v>
      </c>
      <c r="I6" s="50">
        <v>0.31</v>
      </c>
      <c r="J6" s="56">
        <v>1.05</v>
      </c>
      <c r="K6" s="44">
        <f t="shared" si="0"/>
        <v>2306300</v>
      </c>
    </row>
    <row r="7" spans="2:11">
      <c r="B7" s="74" t="s">
        <v>112</v>
      </c>
      <c r="C7" s="91"/>
      <c r="D7" s="91"/>
      <c r="E7" s="94"/>
      <c r="F7" s="60">
        <v>588</v>
      </c>
      <c r="G7" s="7">
        <v>1.01</v>
      </c>
      <c r="H7" s="3">
        <v>547</v>
      </c>
      <c r="I7" s="86">
        <v>0.93</v>
      </c>
      <c r="J7" s="56">
        <v>1.2</v>
      </c>
      <c r="K7" s="44">
        <f t="shared" si="0"/>
        <v>6185700</v>
      </c>
    </row>
    <row r="8" spans="2:11" ht="33" customHeight="1">
      <c r="B8" s="74" t="s">
        <v>119</v>
      </c>
      <c r="C8" s="91"/>
      <c r="D8" s="91"/>
      <c r="E8" s="94"/>
      <c r="F8" s="60">
        <v>47</v>
      </c>
      <c r="G8" s="7">
        <v>1.05</v>
      </c>
      <c r="H8" s="3">
        <v>43</v>
      </c>
      <c r="I8" s="86">
        <v>0.91</v>
      </c>
      <c r="J8" s="56">
        <v>1.2</v>
      </c>
      <c r="K8" s="44">
        <f t="shared" si="0"/>
        <v>514100</v>
      </c>
    </row>
    <row r="9" spans="2:11" ht="32.25" customHeight="1">
      <c r="B9" s="76" t="s">
        <v>121</v>
      </c>
      <c r="C9" s="91"/>
      <c r="D9" s="91"/>
      <c r="E9" s="94"/>
      <c r="F9" s="60">
        <v>26</v>
      </c>
      <c r="G9" s="56">
        <v>1.03</v>
      </c>
      <c r="H9" s="55">
        <v>24</v>
      </c>
      <c r="I9" s="81">
        <v>0.92</v>
      </c>
      <c r="J9" s="56">
        <v>1</v>
      </c>
      <c r="K9" s="44">
        <f t="shared" si="0"/>
        <v>232500</v>
      </c>
    </row>
    <row r="10" spans="2:11">
      <c r="B10" s="73" t="s">
        <v>109</v>
      </c>
      <c r="C10" s="91"/>
      <c r="D10" s="91"/>
      <c r="E10" s="94"/>
      <c r="F10" s="60">
        <v>34</v>
      </c>
      <c r="G10" s="56">
        <v>1.04</v>
      </c>
      <c r="H10" s="55">
        <v>33</v>
      </c>
      <c r="I10" s="86">
        <v>0.97</v>
      </c>
      <c r="J10" s="56">
        <v>1.2</v>
      </c>
      <c r="K10" s="44">
        <f t="shared" si="0"/>
        <v>368300</v>
      </c>
    </row>
    <row r="11" spans="2:11">
      <c r="B11" s="73" t="s">
        <v>111</v>
      </c>
      <c r="C11" s="91"/>
      <c r="D11" s="91"/>
      <c r="E11" s="94"/>
      <c r="F11" s="82">
        <v>4</v>
      </c>
      <c r="G11" s="56">
        <v>1.01</v>
      </c>
      <c r="H11" s="55">
        <v>4</v>
      </c>
      <c r="I11" s="12">
        <v>1</v>
      </c>
      <c r="J11" s="83">
        <v>1</v>
      </c>
      <c r="K11" s="44">
        <f t="shared" si="0"/>
        <v>35100</v>
      </c>
    </row>
    <row r="12" spans="2:11">
      <c r="B12" s="73" t="s">
        <v>113</v>
      </c>
      <c r="C12" s="91"/>
      <c r="D12" s="91"/>
      <c r="E12" s="94"/>
      <c r="F12" s="82">
        <v>2</v>
      </c>
      <c r="G12" s="56">
        <v>1.05</v>
      </c>
      <c r="H12" s="55">
        <v>1</v>
      </c>
      <c r="I12" s="12">
        <v>0.5</v>
      </c>
      <c r="J12" s="83">
        <v>1</v>
      </c>
      <c r="K12" s="44">
        <f t="shared" si="0"/>
        <v>18300</v>
      </c>
    </row>
    <row r="13" spans="2:11">
      <c r="B13" s="73" t="s">
        <v>114</v>
      </c>
      <c r="C13" s="91"/>
      <c r="D13" s="91"/>
      <c r="E13" s="94"/>
      <c r="F13" s="60">
        <v>55</v>
      </c>
      <c r="G13" s="56">
        <v>1.03</v>
      </c>
      <c r="H13" s="55">
        <v>47</v>
      </c>
      <c r="I13" s="81">
        <v>0.85</v>
      </c>
      <c r="J13" s="56">
        <v>1.1000000000000001</v>
      </c>
      <c r="K13" s="44">
        <f t="shared" si="0"/>
        <v>540900</v>
      </c>
    </row>
    <row r="14" spans="2:11">
      <c r="B14" s="73" t="s">
        <v>110</v>
      </c>
      <c r="C14" s="91"/>
      <c r="D14" s="91"/>
      <c r="E14" s="94"/>
      <c r="F14" s="82">
        <v>5</v>
      </c>
      <c r="G14" s="56">
        <v>1.01</v>
      </c>
      <c r="H14" s="55">
        <v>5</v>
      </c>
      <c r="I14" s="12">
        <v>1</v>
      </c>
      <c r="J14" s="83">
        <v>1</v>
      </c>
      <c r="K14" s="44">
        <f t="shared" si="0"/>
        <v>43900</v>
      </c>
    </row>
    <row r="15" spans="2:11">
      <c r="B15" s="75" t="s">
        <v>117</v>
      </c>
      <c r="C15" s="91"/>
      <c r="D15" s="91"/>
      <c r="E15" s="94"/>
      <c r="F15" s="60">
        <v>37</v>
      </c>
      <c r="G15" s="56">
        <v>1.07</v>
      </c>
      <c r="H15" s="55">
        <v>31</v>
      </c>
      <c r="I15" s="86">
        <v>0.84</v>
      </c>
      <c r="J15" s="56">
        <v>1.1000000000000001</v>
      </c>
      <c r="K15" s="44">
        <f t="shared" si="0"/>
        <v>378000</v>
      </c>
    </row>
    <row r="16" spans="2:11">
      <c r="B16" s="77" t="s">
        <v>122</v>
      </c>
      <c r="C16" s="91"/>
      <c r="D16" s="91"/>
      <c r="E16" s="94"/>
      <c r="F16" s="60">
        <v>230</v>
      </c>
      <c r="G16" s="56">
        <v>1.27</v>
      </c>
      <c r="H16" s="55">
        <v>57</v>
      </c>
      <c r="I16" s="50">
        <v>0.25</v>
      </c>
      <c r="J16" s="56">
        <v>1.05</v>
      </c>
      <c r="K16" s="44">
        <f t="shared" si="0"/>
        <v>2662200</v>
      </c>
    </row>
    <row r="17" spans="2:11">
      <c r="B17" s="77" t="s">
        <v>123</v>
      </c>
      <c r="C17" s="91"/>
      <c r="D17" s="91"/>
      <c r="E17" s="94"/>
      <c r="F17" s="60">
        <v>105</v>
      </c>
      <c r="G17" s="56">
        <v>1.46</v>
      </c>
      <c r="H17" s="55">
        <v>100</v>
      </c>
      <c r="I17" s="86">
        <v>0.95</v>
      </c>
      <c r="J17" s="56">
        <v>1.2</v>
      </c>
      <c r="K17" s="44">
        <f t="shared" si="0"/>
        <v>1596800</v>
      </c>
    </row>
    <row r="18" spans="2:11">
      <c r="B18" s="77" t="s">
        <v>124</v>
      </c>
      <c r="C18" s="91"/>
      <c r="D18" s="91"/>
      <c r="E18" s="94"/>
      <c r="F18" s="82">
        <v>25</v>
      </c>
      <c r="G18" s="56">
        <v>1.41</v>
      </c>
      <c r="H18" s="55">
        <v>22</v>
      </c>
      <c r="I18" s="12">
        <v>0.88</v>
      </c>
      <c r="J18" s="83">
        <v>1</v>
      </c>
      <c r="K18" s="44">
        <f t="shared" si="0"/>
        <v>306000</v>
      </c>
    </row>
    <row r="19" spans="2:11">
      <c r="B19" s="75" t="s">
        <v>120</v>
      </c>
      <c r="C19" s="91"/>
      <c r="D19" s="91"/>
      <c r="E19" s="94"/>
      <c r="F19" s="60">
        <v>60</v>
      </c>
      <c r="G19" s="56">
        <v>1.18</v>
      </c>
      <c r="H19" s="55">
        <v>52</v>
      </c>
      <c r="I19" s="81">
        <v>0.87</v>
      </c>
      <c r="J19" s="56">
        <v>1.1000000000000001</v>
      </c>
      <c r="K19" s="44">
        <f t="shared" si="0"/>
        <v>676000</v>
      </c>
    </row>
    <row r="20" spans="2:11">
      <c r="B20" s="77" t="s">
        <v>125</v>
      </c>
      <c r="C20" s="92"/>
      <c r="D20" s="92"/>
      <c r="E20" s="95"/>
      <c r="F20" s="82">
        <v>24</v>
      </c>
      <c r="G20" s="56">
        <v>1.23</v>
      </c>
      <c r="H20" s="55">
        <v>23</v>
      </c>
      <c r="I20" s="12">
        <v>0.96</v>
      </c>
      <c r="J20" s="83">
        <v>1</v>
      </c>
      <c r="K20" s="44">
        <f t="shared" si="0"/>
        <v>256300</v>
      </c>
    </row>
    <row r="21" spans="2:11">
      <c r="B21" s="4" t="s">
        <v>18</v>
      </c>
      <c r="C21" s="5">
        <v>175</v>
      </c>
      <c r="D21" s="6">
        <v>1604402</v>
      </c>
      <c r="E21" s="2">
        <f>ROUND(D21/C21,1)</f>
        <v>9168</v>
      </c>
      <c r="F21" s="14">
        <f>SUM(F4:F20)</f>
        <v>2283</v>
      </c>
      <c r="G21" s="2"/>
      <c r="H21" s="5">
        <f>SUM(H4:H20)</f>
        <v>1204</v>
      </c>
      <c r="I21" s="11"/>
      <c r="J21" s="2"/>
      <c r="K21" s="44">
        <f>SUM(K4:K20)</f>
        <v>23721700</v>
      </c>
    </row>
    <row r="22" spans="2:11">
      <c r="K22" s="10"/>
    </row>
    <row r="23" spans="2:11">
      <c r="B23" s="1" t="s">
        <v>90</v>
      </c>
    </row>
    <row r="24" spans="2:11">
      <c r="B24" s="1" t="s">
        <v>126</v>
      </c>
      <c r="C24" s="84">
        <v>1</v>
      </c>
    </row>
    <row r="25" spans="2:11">
      <c r="B25" s="1" t="s">
        <v>69</v>
      </c>
      <c r="C25" s="79">
        <v>1.05</v>
      </c>
    </row>
    <row r="26" spans="2:11">
      <c r="B26" s="1" t="s">
        <v>92</v>
      </c>
      <c r="C26" s="80">
        <v>1.1000000000000001</v>
      </c>
    </row>
    <row r="27" spans="2:11">
      <c r="B27" s="1" t="s">
        <v>70</v>
      </c>
      <c r="C27" s="85">
        <v>1.2</v>
      </c>
    </row>
    <row r="29" spans="2:11">
      <c r="B29" s="1" t="s">
        <v>133</v>
      </c>
      <c r="I29" s="1" t="s">
        <v>134</v>
      </c>
    </row>
  </sheetData>
  <mergeCells count="5">
    <mergeCell ref="B1:K1"/>
    <mergeCell ref="B2:K2"/>
    <mergeCell ref="C4:C20"/>
    <mergeCell ref="D4:D20"/>
    <mergeCell ref="E4:E20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9"/>
  <sheetViews>
    <sheetView tabSelected="1" topLeftCell="A7" zoomScale="70" zoomScaleNormal="70" workbookViewId="0">
      <selection activeCell="H38" sqref="H38"/>
    </sheetView>
  </sheetViews>
  <sheetFormatPr defaultColWidth="9.109375" defaultRowHeight="18"/>
  <cols>
    <col min="1" max="1" width="0.109375" style="1" customWidth="1"/>
    <col min="2" max="2" width="37.109375" style="1" customWidth="1"/>
    <col min="3" max="3" width="15" style="1" customWidth="1"/>
    <col min="4" max="4" width="13.88671875" style="1" customWidth="1"/>
    <col min="5" max="5" width="20.33203125" style="1" customWidth="1"/>
    <col min="6" max="7" width="18.6640625" style="1" customWidth="1"/>
    <col min="8" max="8" width="22.33203125" style="1" customWidth="1"/>
    <col min="9" max="9" width="20.5546875" style="1" customWidth="1"/>
    <col min="10" max="10" width="22.88671875" style="1" customWidth="1"/>
    <col min="11" max="11" width="17" style="1" customWidth="1"/>
    <col min="12" max="16384" width="9.109375" style="1"/>
  </cols>
  <sheetData>
    <row r="1" spans="2:11" ht="57.75" customHeight="1">
      <c r="B1" s="88" t="s">
        <v>74</v>
      </c>
      <c r="C1" s="88"/>
      <c r="D1" s="88"/>
      <c r="E1" s="88"/>
      <c r="F1" s="88"/>
      <c r="G1" s="88"/>
      <c r="H1" s="88"/>
      <c r="I1" s="88"/>
      <c r="J1" s="88"/>
      <c r="K1" s="88"/>
    </row>
    <row r="2" spans="2:11" ht="29.25" customHeight="1">
      <c r="B2" s="89" t="s">
        <v>129</v>
      </c>
      <c r="C2" s="89"/>
      <c r="D2" s="89"/>
      <c r="E2" s="89"/>
      <c r="F2" s="89"/>
      <c r="G2" s="89"/>
      <c r="H2" s="89"/>
      <c r="I2" s="89"/>
      <c r="J2" s="89"/>
      <c r="K2" s="89"/>
    </row>
    <row r="3" spans="2:11" ht="224.25" customHeight="1">
      <c r="B3" s="8"/>
      <c r="C3" s="9" t="s">
        <v>71</v>
      </c>
      <c r="D3" s="9" t="s">
        <v>19</v>
      </c>
      <c r="E3" s="9" t="s">
        <v>72</v>
      </c>
      <c r="F3" s="9" t="s">
        <v>87</v>
      </c>
      <c r="G3" s="9" t="s">
        <v>75</v>
      </c>
      <c r="H3" s="9" t="s">
        <v>88</v>
      </c>
      <c r="I3" s="9" t="s">
        <v>91</v>
      </c>
      <c r="J3" s="9" t="s">
        <v>98</v>
      </c>
      <c r="K3" s="9" t="s">
        <v>128</v>
      </c>
    </row>
    <row r="4" spans="2:11" ht="33.75" customHeight="1">
      <c r="B4" s="74" t="s">
        <v>115</v>
      </c>
      <c r="C4" s="90">
        <v>175</v>
      </c>
      <c r="D4" s="90">
        <v>1518951</v>
      </c>
      <c r="E4" s="93">
        <f>ROUND(D4/C4,1)</f>
        <v>8679.7000000000007</v>
      </c>
      <c r="F4" s="60">
        <v>596</v>
      </c>
      <c r="G4" s="7">
        <v>1.04</v>
      </c>
      <c r="H4" s="3">
        <v>89</v>
      </c>
      <c r="I4" s="50">
        <v>0.15</v>
      </c>
      <c r="J4" s="56">
        <v>1.05</v>
      </c>
      <c r="K4" s="44">
        <f>ROUNDUP(E$4*F4*G4*J4/100,0)*100</f>
        <v>5649100</v>
      </c>
    </row>
    <row r="5" spans="2:11" ht="33" customHeight="1">
      <c r="B5" s="74" t="s">
        <v>116</v>
      </c>
      <c r="C5" s="91"/>
      <c r="D5" s="91"/>
      <c r="E5" s="94"/>
      <c r="F5" s="60">
        <v>204</v>
      </c>
      <c r="G5" s="7">
        <v>1.05</v>
      </c>
      <c r="H5" s="3">
        <v>51</v>
      </c>
      <c r="I5" s="50">
        <v>0.25</v>
      </c>
      <c r="J5" s="56">
        <v>1.05</v>
      </c>
      <c r="K5" s="44">
        <f t="shared" ref="K5:K20" si="0">ROUNDUP(E$4*F5*G5*J5/100,0)*100</f>
        <v>1952200</v>
      </c>
    </row>
    <row r="6" spans="2:11" ht="33.75" customHeight="1">
      <c r="B6" s="74" t="s">
        <v>118</v>
      </c>
      <c r="C6" s="91"/>
      <c r="D6" s="91"/>
      <c r="E6" s="94"/>
      <c r="F6" s="60">
        <v>241</v>
      </c>
      <c r="G6" s="7">
        <v>1.05</v>
      </c>
      <c r="H6" s="3">
        <v>75</v>
      </c>
      <c r="I6" s="50">
        <v>0.31</v>
      </c>
      <c r="J6" s="56">
        <v>1.05</v>
      </c>
      <c r="K6" s="44">
        <f t="shared" si="0"/>
        <v>2306300</v>
      </c>
    </row>
    <row r="7" spans="2:11">
      <c r="B7" s="74" t="s">
        <v>112</v>
      </c>
      <c r="C7" s="91"/>
      <c r="D7" s="91"/>
      <c r="E7" s="94"/>
      <c r="F7" s="60">
        <v>588</v>
      </c>
      <c r="G7" s="7">
        <v>1.01</v>
      </c>
      <c r="H7" s="3">
        <v>547</v>
      </c>
      <c r="I7" s="86">
        <v>0.93</v>
      </c>
      <c r="J7" s="56">
        <v>1.2</v>
      </c>
      <c r="K7" s="44">
        <f t="shared" si="0"/>
        <v>6185700</v>
      </c>
    </row>
    <row r="8" spans="2:11" ht="33" customHeight="1">
      <c r="B8" s="74" t="s">
        <v>119</v>
      </c>
      <c r="C8" s="91"/>
      <c r="D8" s="91"/>
      <c r="E8" s="94"/>
      <c r="F8" s="60">
        <v>47</v>
      </c>
      <c r="G8" s="7">
        <v>1.05</v>
      </c>
      <c r="H8" s="3">
        <v>43</v>
      </c>
      <c r="I8" s="86">
        <v>0.91</v>
      </c>
      <c r="J8" s="56">
        <v>1.2</v>
      </c>
      <c r="K8" s="44">
        <f t="shared" si="0"/>
        <v>514100</v>
      </c>
    </row>
    <row r="9" spans="2:11" ht="32.25" customHeight="1">
      <c r="B9" s="76" t="s">
        <v>121</v>
      </c>
      <c r="C9" s="91"/>
      <c r="D9" s="91"/>
      <c r="E9" s="94"/>
      <c r="F9" s="60">
        <v>26</v>
      </c>
      <c r="G9" s="56">
        <v>1.03</v>
      </c>
      <c r="H9" s="55">
        <v>24</v>
      </c>
      <c r="I9" s="81">
        <v>0.92</v>
      </c>
      <c r="J9" s="56">
        <v>1</v>
      </c>
      <c r="K9" s="44">
        <f t="shared" si="0"/>
        <v>232500</v>
      </c>
    </row>
    <row r="10" spans="2:11">
      <c r="B10" s="73" t="s">
        <v>109</v>
      </c>
      <c r="C10" s="91"/>
      <c r="D10" s="91"/>
      <c r="E10" s="94"/>
      <c r="F10" s="60">
        <v>34</v>
      </c>
      <c r="G10" s="56">
        <v>1.04</v>
      </c>
      <c r="H10" s="55">
        <v>33</v>
      </c>
      <c r="I10" s="86">
        <v>0.97</v>
      </c>
      <c r="J10" s="56">
        <v>1.2</v>
      </c>
      <c r="K10" s="44">
        <f t="shared" si="0"/>
        <v>368300</v>
      </c>
    </row>
    <row r="11" spans="2:11">
      <c r="B11" s="73" t="s">
        <v>111</v>
      </c>
      <c r="C11" s="91"/>
      <c r="D11" s="91"/>
      <c r="E11" s="94"/>
      <c r="F11" s="82">
        <v>4</v>
      </c>
      <c r="G11" s="56">
        <v>1.01</v>
      </c>
      <c r="H11" s="55">
        <v>4</v>
      </c>
      <c r="I11" s="12">
        <v>1</v>
      </c>
      <c r="J11" s="83">
        <v>1</v>
      </c>
      <c r="K11" s="44">
        <f t="shared" si="0"/>
        <v>35100</v>
      </c>
    </row>
    <row r="12" spans="2:11">
      <c r="B12" s="73" t="s">
        <v>113</v>
      </c>
      <c r="C12" s="91"/>
      <c r="D12" s="91"/>
      <c r="E12" s="94"/>
      <c r="F12" s="82">
        <v>2</v>
      </c>
      <c r="G12" s="56">
        <v>1.05</v>
      </c>
      <c r="H12" s="55">
        <v>1</v>
      </c>
      <c r="I12" s="12">
        <v>0.5</v>
      </c>
      <c r="J12" s="83">
        <v>1</v>
      </c>
      <c r="K12" s="44">
        <f t="shared" si="0"/>
        <v>18300</v>
      </c>
    </row>
    <row r="13" spans="2:11">
      <c r="B13" s="73" t="s">
        <v>114</v>
      </c>
      <c r="C13" s="91"/>
      <c r="D13" s="91"/>
      <c r="E13" s="94"/>
      <c r="F13" s="60">
        <v>55</v>
      </c>
      <c r="G13" s="56">
        <v>1.03</v>
      </c>
      <c r="H13" s="55">
        <v>47</v>
      </c>
      <c r="I13" s="81">
        <v>0.85</v>
      </c>
      <c r="J13" s="56">
        <v>1.1000000000000001</v>
      </c>
      <c r="K13" s="44">
        <f t="shared" si="0"/>
        <v>540900</v>
      </c>
    </row>
    <row r="14" spans="2:11">
      <c r="B14" s="73" t="s">
        <v>110</v>
      </c>
      <c r="C14" s="91"/>
      <c r="D14" s="91"/>
      <c r="E14" s="94"/>
      <c r="F14" s="82">
        <v>5</v>
      </c>
      <c r="G14" s="56">
        <v>1.01</v>
      </c>
      <c r="H14" s="55">
        <v>5</v>
      </c>
      <c r="I14" s="12">
        <v>1</v>
      </c>
      <c r="J14" s="83">
        <v>1</v>
      </c>
      <c r="K14" s="44">
        <f t="shared" si="0"/>
        <v>43900</v>
      </c>
    </row>
    <row r="15" spans="2:11">
      <c r="B15" s="75" t="s">
        <v>117</v>
      </c>
      <c r="C15" s="91"/>
      <c r="D15" s="91"/>
      <c r="E15" s="94"/>
      <c r="F15" s="60">
        <v>37</v>
      </c>
      <c r="G15" s="56">
        <v>1.07</v>
      </c>
      <c r="H15" s="55">
        <v>31</v>
      </c>
      <c r="I15" s="86">
        <v>0.84</v>
      </c>
      <c r="J15" s="56">
        <v>1.1000000000000001</v>
      </c>
      <c r="K15" s="44">
        <f t="shared" si="0"/>
        <v>378000</v>
      </c>
    </row>
    <row r="16" spans="2:11">
      <c r="B16" s="77" t="s">
        <v>122</v>
      </c>
      <c r="C16" s="91"/>
      <c r="D16" s="91"/>
      <c r="E16" s="94"/>
      <c r="F16" s="60">
        <v>230</v>
      </c>
      <c r="G16" s="56">
        <v>1.27</v>
      </c>
      <c r="H16" s="55">
        <v>57</v>
      </c>
      <c r="I16" s="50">
        <v>0.25</v>
      </c>
      <c r="J16" s="56">
        <v>1.05</v>
      </c>
      <c r="K16" s="44">
        <f t="shared" si="0"/>
        <v>2662200</v>
      </c>
    </row>
    <row r="17" spans="2:11">
      <c r="B17" s="77" t="s">
        <v>123</v>
      </c>
      <c r="C17" s="91"/>
      <c r="D17" s="91"/>
      <c r="E17" s="94"/>
      <c r="F17" s="60">
        <v>105</v>
      </c>
      <c r="G17" s="56">
        <v>1.46</v>
      </c>
      <c r="H17" s="55">
        <v>100</v>
      </c>
      <c r="I17" s="86">
        <v>0.95</v>
      </c>
      <c r="J17" s="56">
        <v>1.2</v>
      </c>
      <c r="K17" s="44">
        <f t="shared" si="0"/>
        <v>1596800</v>
      </c>
    </row>
    <row r="18" spans="2:11">
      <c r="B18" s="77" t="s">
        <v>124</v>
      </c>
      <c r="C18" s="91"/>
      <c r="D18" s="91"/>
      <c r="E18" s="94"/>
      <c r="F18" s="82">
        <v>25</v>
      </c>
      <c r="G18" s="56">
        <v>1.41</v>
      </c>
      <c r="H18" s="55">
        <v>22</v>
      </c>
      <c r="I18" s="12">
        <v>0.88</v>
      </c>
      <c r="J18" s="83">
        <v>1</v>
      </c>
      <c r="K18" s="44">
        <f t="shared" si="0"/>
        <v>306000</v>
      </c>
    </row>
    <row r="19" spans="2:11">
      <c r="B19" s="75" t="s">
        <v>120</v>
      </c>
      <c r="C19" s="91"/>
      <c r="D19" s="91"/>
      <c r="E19" s="94"/>
      <c r="F19" s="60">
        <v>60</v>
      </c>
      <c r="G19" s="56">
        <v>1.18</v>
      </c>
      <c r="H19" s="55">
        <v>52</v>
      </c>
      <c r="I19" s="81">
        <v>0.87</v>
      </c>
      <c r="J19" s="56">
        <v>1.1000000000000001</v>
      </c>
      <c r="K19" s="44">
        <f t="shared" si="0"/>
        <v>676000</v>
      </c>
    </row>
    <row r="20" spans="2:11">
      <c r="B20" s="77" t="s">
        <v>125</v>
      </c>
      <c r="C20" s="92"/>
      <c r="D20" s="92"/>
      <c r="E20" s="95"/>
      <c r="F20" s="82">
        <v>24</v>
      </c>
      <c r="G20" s="56">
        <v>1.23</v>
      </c>
      <c r="H20" s="55">
        <v>23</v>
      </c>
      <c r="I20" s="12">
        <v>0.96</v>
      </c>
      <c r="J20" s="83">
        <v>1</v>
      </c>
      <c r="K20" s="44">
        <f t="shared" si="0"/>
        <v>256300</v>
      </c>
    </row>
    <row r="21" spans="2:11">
      <c r="B21" s="4" t="s">
        <v>18</v>
      </c>
      <c r="C21" s="5">
        <v>175</v>
      </c>
      <c r="D21" s="6">
        <v>1439693</v>
      </c>
      <c r="E21" s="2">
        <f>ROUND(D21/C21,1)</f>
        <v>8226.7999999999993</v>
      </c>
      <c r="F21" s="14">
        <f>SUM(F4:F20)</f>
        <v>2283</v>
      </c>
      <c r="G21" s="2"/>
      <c r="H21" s="5">
        <f>SUM(H4:H20)</f>
        <v>1204</v>
      </c>
      <c r="I21" s="11"/>
      <c r="J21" s="2"/>
      <c r="K21" s="44">
        <f>SUM(K4:K20)</f>
        <v>23721700</v>
      </c>
    </row>
    <row r="22" spans="2:11">
      <c r="K22" s="10"/>
    </row>
    <row r="23" spans="2:11">
      <c r="B23" s="1" t="s">
        <v>90</v>
      </c>
    </row>
    <row r="24" spans="2:11">
      <c r="B24" s="1" t="s">
        <v>126</v>
      </c>
      <c r="C24" s="84">
        <v>1</v>
      </c>
    </row>
    <row r="25" spans="2:11">
      <c r="B25" s="1" t="s">
        <v>69</v>
      </c>
      <c r="C25" s="79">
        <v>1.05</v>
      </c>
    </row>
    <row r="26" spans="2:11">
      <c r="B26" s="1" t="s">
        <v>92</v>
      </c>
      <c r="C26" s="80">
        <v>1.1000000000000001</v>
      </c>
    </row>
    <row r="27" spans="2:11">
      <c r="B27" s="1" t="s">
        <v>70</v>
      </c>
      <c r="C27" s="85">
        <v>1.2</v>
      </c>
    </row>
    <row r="29" spans="2:11">
      <c r="B29" s="1" t="s">
        <v>133</v>
      </c>
      <c r="I29" s="1" t="s">
        <v>134</v>
      </c>
    </row>
  </sheetData>
  <mergeCells count="5">
    <mergeCell ref="B1:K1"/>
    <mergeCell ref="B2:K2"/>
    <mergeCell ref="C4:C20"/>
    <mergeCell ref="D4:D20"/>
    <mergeCell ref="E4:E20"/>
  </mergeCells>
  <pageMargins left="0.16" right="0.17" top="0.33" bottom="0.3" header="0.17" footer="0.17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BM21"/>
  <sheetViews>
    <sheetView topLeftCell="B1" zoomScaleNormal="100" workbookViewId="0">
      <pane xSplit="4" ySplit="3" topLeftCell="AH7" activePane="bottomRight" state="frozen"/>
      <selection activeCell="B1" sqref="B1"/>
      <selection pane="topRight" activeCell="F1" sqref="F1"/>
      <selection pane="bottomLeft" activeCell="B5" sqref="B5"/>
      <selection pane="bottomRight" activeCell="BT8" sqref="BT8"/>
    </sheetView>
  </sheetViews>
  <sheetFormatPr defaultColWidth="9.109375" defaultRowHeight="18"/>
  <cols>
    <col min="1" max="1" width="5" style="1" customWidth="1"/>
    <col min="2" max="2" width="37.109375" style="1" customWidth="1"/>
    <col min="3" max="3" width="15" style="1" hidden="1" customWidth="1"/>
    <col min="4" max="4" width="13.88671875" style="1" hidden="1" customWidth="1"/>
    <col min="5" max="5" width="22" style="1" hidden="1" customWidth="1"/>
    <col min="6" max="33" width="14.33203125" style="1" hidden="1" customWidth="1"/>
    <col min="34" max="37" width="14.33203125" style="1" customWidth="1"/>
    <col min="38" max="45" width="14.33203125" style="1" hidden="1" customWidth="1"/>
    <col min="46" max="53" width="12.5546875" style="1" hidden="1" customWidth="1"/>
    <col min="54" max="54" width="15.109375" style="1" hidden="1" customWidth="1"/>
    <col min="55" max="55" width="12.44140625" style="1" hidden="1" customWidth="1"/>
    <col min="56" max="56" width="11.6640625" style="1" hidden="1" customWidth="1"/>
    <col min="57" max="57" width="0" style="1" hidden="1" customWidth="1"/>
    <col min="58" max="61" width="11.6640625" style="1" hidden="1" customWidth="1"/>
    <col min="62" max="65" width="11.6640625" style="1" customWidth="1"/>
    <col min="66" max="16384" width="9.109375" style="1"/>
  </cols>
  <sheetData>
    <row r="1" spans="2:65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</row>
    <row r="2" spans="2:65" ht="102.75" customHeight="1">
      <c r="B2" s="15"/>
      <c r="C2" s="16" t="s">
        <v>0</v>
      </c>
      <c r="D2" s="16" t="s">
        <v>19</v>
      </c>
      <c r="E2" s="16" t="s">
        <v>20</v>
      </c>
      <c r="F2" s="98" t="s">
        <v>59</v>
      </c>
      <c r="G2" s="99"/>
      <c r="H2" s="99"/>
      <c r="I2" s="100"/>
      <c r="J2" s="98" t="s">
        <v>59</v>
      </c>
      <c r="K2" s="99"/>
      <c r="L2" s="99"/>
      <c r="M2" s="100"/>
      <c r="N2" s="98" t="s">
        <v>61</v>
      </c>
      <c r="O2" s="99"/>
      <c r="P2" s="99"/>
      <c r="Q2" s="100"/>
      <c r="R2" s="98" t="s">
        <v>62</v>
      </c>
      <c r="S2" s="99"/>
      <c r="T2" s="99"/>
      <c r="U2" s="100"/>
      <c r="V2" s="98" t="s">
        <v>96</v>
      </c>
      <c r="W2" s="99"/>
      <c r="X2" s="99"/>
      <c r="Y2" s="100"/>
      <c r="Z2" s="98" t="s">
        <v>99</v>
      </c>
      <c r="AA2" s="99"/>
      <c r="AB2" s="99"/>
      <c r="AC2" s="100"/>
      <c r="AD2" s="98" t="s">
        <v>105</v>
      </c>
      <c r="AE2" s="99"/>
      <c r="AF2" s="99"/>
      <c r="AG2" s="100"/>
      <c r="AH2" s="98" t="s">
        <v>130</v>
      </c>
      <c r="AI2" s="99"/>
      <c r="AJ2" s="99"/>
      <c r="AK2" s="100"/>
      <c r="AL2" s="96" t="s">
        <v>63</v>
      </c>
      <c r="AM2" s="97"/>
      <c r="AN2" s="97"/>
      <c r="AO2" s="97"/>
      <c r="AP2" s="96" t="s">
        <v>64</v>
      </c>
      <c r="AQ2" s="97"/>
      <c r="AR2" s="97"/>
      <c r="AS2" s="97"/>
      <c r="AT2" s="96" t="s">
        <v>65</v>
      </c>
      <c r="AU2" s="97"/>
      <c r="AV2" s="97"/>
      <c r="AW2" s="97"/>
      <c r="AX2" s="96" t="s">
        <v>95</v>
      </c>
      <c r="AY2" s="97"/>
      <c r="AZ2" s="97"/>
      <c r="BA2" s="97"/>
      <c r="BB2" s="96" t="s">
        <v>106</v>
      </c>
      <c r="BC2" s="97"/>
      <c r="BD2" s="97"/>
      <c r="BE2" s="97"/>
      <c r="BF2" s="96" t="s">
        <v>107</v>
      </c>
      <c r="BG2" s="97"/>
      <c r="BH2" s="97"/>
      <c r="BI2" s="97"/>
      <c r="BJ2" s="96" t="s">
        <v>131</v>
      </c>
      <c r="BK2" s="97"/>
      <c r="BL2" s="97"/>
      <c r="BM2" s="97"/>
    </row>
    <row r="3" spans="2:65" ht="70.5" customHeight="1">
      <c r="B3" s="15"/>
      <c r="C3" s="17"/>
      <c r="D3" s="17"/>
      <c r="E3" s="17"/>
      <c r="F3" s="18">
        <v>41821</v>
      </c>
      <c r="G3" s="18">
        <v>42186</v>
      </c>
      <c r="H3" s="18">
        <v>42552</v>
      </c>
      <c r="I3" s="18" t="s">
        <v>60</v>
      </c>
      <c r="J3" s="18">
        <v>42917</v>
      </c>
      <c r="K3" s="18">
        <v>43282</v>
      </c>
      <c r="L3" s="18">
        <v>43647</v>
      </c>
      <c r="M3" s="18" t="s">
        <v>60</v>
      </c>
      <c r="N3" s="18">
        <v>42186</v>
      </c>
      <c r="O3" s="18">
        <v>42552</v>
      </c>
      <c r="P3" s="18">
        <v>42917</v>
      </c>
      <c r="Q3" s="18" t="s">
        <v>60</v>
      </c>
      <c r="R3" s="18">
        <v>42552</v>
      </c>
      <c r="S3" s="18">
        <v>42917</v>
      </c>
      <c r="T3" s="18">
        <v>43282</v>
      </c>
      <c r="U3" s="18" t="s">
        <v>60</v>
      </c>
      <c r="V3" s="18">
        <v>42917</v>
      </c>
      <c r="W3" s="18">
        <v>43282</v>
      </c>
      <c r="X3" s="18">
        <v>43647</v>
      </c>
      <c r="Y3" s="18" t="s">
        <v>60</v>
      </c>
      <c r="Z3" s="18">
        <v>43282</v>
      </c>
      <c r="AA3" s="18">
        <v>43647</v>
      </c>
      <c r="AB3" s="18">
        <v>44013</v>
      </c>
      <c r="AC3" s="18" t="s">
        <v>60</v>
      </c>
      <c r="AD3" s="18">
        <v>43647</v>
      </c>
      <c r="AE3" s="18">
        <v>44013</v>
      </c>
      <c r="AF3" s="18">
        <v>44378</v>
      </c>
      <c r="AG3" s="18" t="s">
        <v>60</v>
      </c>
      <c r="AH3" s="18">
        <v>44013</v>
      </c>
      <c r="AI3" s="18">
        <v>44378</v>
      </c>
      <c r="AJ3" s="18">
        <v>44743</v>
      </c>
      <c r="AK3" s="66" t="s">
        <v>60</v>
      </c>
      <c r="AL3" s="24">
        <v>41821</v>
      </c>
      <c r="AM3" s="24">
        <v>42186</v>
      </c>
      <c r="AN3" s="24">
        <v>42552</v>
      </c>
      <c r="AO3" s="18" t="s">
        <v>60</v>
      </c>
      <c r="AP3" s="24">
        <v>42186</v>
      </c>
      <c r="AQ3" s="24">
        <v>42552</v>
      </c>
      <c r="AR3" s="24">
        <v>42917</v>
      </c>
      <c r="AS3" s="18" t="s">
        <v>60</v>
      </c>
      <c r="AT3" s="18">
        <v>42552</v>
      </c>
      <c r="AU3" s="18">
        <v>42917</v>
      </c>
      <c r="AV3" s="18">
        <v>43282</v>
      </c>
      <c r="AW3" s="18" t="s">
        <v>60</v>
      </c>
      <c r="AX3" s="18">
        <v>42917</v>
      </c>
      <c r="AY3" s="18">
        <v>43282</v>
      </c>
      <c r="AZ3" s="18">
        <v>43647</v>
      </c>
      <c r="BA3" s="18" t="s">
        <v>60</v>
      </c>
      <c r="BB3" s="18">
        <v>43282</v>
      </c>
      <c r="BC3" s="18">
        <v>43647</v>
      </c>
      <c r="BD3" s="18">
        <v>44013</v>
      </c>
      <c r="BE3" s="18" t="s">
        <v>60</v>
      </c>
      <c r="BF3" s="18">
        <v>43647</v>
      </c>
      <c r="BG3" s="18">
        <v>44013</v>
      </c>
      <c r="BH3" s="18">
        <v>44378</v>
      </c>
      <c r="BI3" s="18" t="s">
        <v>60</v>
      </c>
      <c r="BJ3" s="18">
        <v>44013</v>
      </c>
      <c r="BK3" s="18">
        <v>44378</v>
      </c>
      <c r="BL3" s="18">
        <v>44743</v>
      </c>
      <c r="BM3" s="18" t="s">
        <v>60</v>
      </c>
    </row>
    <row r="4" spans="2:65" ht="37.5" customHeight="1">
      <c r="B4" s="74" t="s">
        <v>115</v>
      </c>
      <c r="C4" s="90">
        <v>200</v>
      </c>
      <c r="D4" s="90">
        <v>946</v>
      </c>
      <c r="E4" s="93">
        <f>ROUND(D4/C4,1)</f>
        <v>4.7</v>
      </c>
      <c r="F4" s="13">
        <v>676</v>
      </c>
      <c r="G4" s="19">
        <v>679</v>
      </c>
      <c r="H4" s="22">
        <v>655</v>
      </c>
      <c r="I4" s="14">
        <f t="shared" ref="I4:I20" si="0">ROUND((F4+G4+H4)/3,0)</f>
        <v>670</v>
      </c>
      <c r="J4" s="14">
        <v>10653</v>
      </c>
      <c r="K4" s="14">
        <v>10714</v>
      </c>
      <c r="L4" s="14">
        <v>10848</v>
      </c>
      <c r="M4" s="14">
        <f>L4-J4</f>
        <v>195</v>
      </c>
      <c r="N4" s="19">
        <v>679</v>
      </c>
      <c r="O4" s="22">
        <v>655</v>
      </c>
      <c r="P4" s="22">
        <v>649</v>
      </c>
      <c r="Q4" s="14">
        <f>ROUND((N4+O4+P4)/3,0)</f>
        <v>661</v>
      </c>
      <c r="R4" s="22">
        <v>655</v>
      </c>
      <c r="S4" s="22">
        <v>649</v>
      </c>
      <c r="T4" s="22">
        <v>618</v>
      </c>
      <c r="U4" s="14">
        <f>ROUND((R4+S4+T4)/3,0)</f>
        <v>641</v>
      </c>
      <c r="V4" s="22">
        <v>649</v>
      </c>
      <c r="W4" s="22">
        <v>618</v>
      </c>
      <c r="X4" s="22">
        <v>618</v>
      </c>
      <c r="Y4" s="14">
        <f>ROUND((V4+W4+X4)/3,0)</f>
        <v>628</v>
      </c>
      <c r="Z4" s="22">
        <v>618</v>
      </c>
      <c r="AA4" s="22">
        <v>618</v>
      </c>
      <c r="AB4" s="22">
        <v>602</v>
      </c>
      <c r="AC4" s="14">
        <f>ROUND((Z4+AA4+AB4)/3,0)</f>
        <v>613</v>
      </c>
      <c r="AD4" s="22">
        <v>618</v>
      </c>
      <c r="AE4" s="22">
        <v>602</v>
      </c>
      <c r="AF4" s="14">
        <v>591</v>
      </c>
      <c r="AG4" s="14">
        <f>ROUND((AD4+AE4+AF4)/3,0)</f>
        <v>604</v>
      </c>
      <c r="AH4" s="22">
        <v>602</v>
      </c>
      <c r="AI4" s="22">
        <v>591</v>
      </c>
      <c r="AJ4" s="14">
        <v>596</v>
      </c>
      <c r="AK4" s="59">
        <f>ROUND((AH4+AI4+AJ4)/3,0)</f>
        <v>596</v>
      </c>
      <c r="AL4" s="23">
        <v>106</v>
      </c>
      <c r="AM4" s="23">
        <v>107</v>
      </c>
      <c r="AN4" s="23">
        <v>102</v>
      </c>
      <c r="AO4" s="22">
        <f t="shared" ref="AO4:AO20" si="1">ROUND(SUM(AL4:AN4)/3,0)</f>
        <v>105</v>
      </c>
      <c r="AP4" s="23">
        <v>107</v>
      </c>
      <c r="AQ4" s="23">
        <v>102</v>
      </c>
      <c r="AR4" s="23">
        <v>102</v>
      </c>
      <c r="AS4" s="22">
        <f>ROUND(SUM(AP4:AR4)/3,0)</f>
        <v>104</v>
      </c>
      <c r="AT4" s="23">
        <v>102</v>
      </c>
      <c r="AU4" s="23">
        <v>102</v>
      </c>
      <c r="AV4" s="23">
        <v>85</v>
      </c>
      <c r="AW4" s="22">
        <f>ROUND(SUM(AT4:AV4)/3,0)</f>
        <v>96</v>
      </c>
      <c r="AX4" s="23">
        <v>102</v>
      </c>
      <c r="AY4" s="23">
        <v>85</v>
      </c>
      <c r="AZ4" s="23">
        <v>94</v>
      </c>
      <c r="BA4" s="22">
        <f>ROUND(SUM(AX4:AZ4)/3,0)</f>
        <v>94</v>
      </c>
      <c r="BB4" s="23">
        <v>85</v>
      </c>
      <c r="BC4" s="23">
        <v>94</v>
      </c>
      <c r="BD4" s="23">
        <v>92</v>
      </c>
      <c r="BE4" s="22">
        <f>ROUND(SUM(BB4:BD4)/3,0)</f>
        <v>90</v>
      </c>
      <c r="BF4" s="23">
        <v>94</v>
      </c>
      <c r="BG4" s="23">
        <v>92</v>
      </c>
      <c r="BH4" s="23">
        <v>91</v>
      </c>
      <c r="BI4" s="22">
        <f>ROUND(SUM(BF4:BH4)/3,0)</f>
        <v>92</v>
      </c>
      <c r="BJ4" s="23">
        <v>92</v>
      </c>
      <c r="BK4" s="23">
        <v>91</v>
      </c>
      <c r="BL4" s="23">
        <v>83</v>
      </c>
      <c r="BM4" s="61">
        <f>ROUND(SUM(BJ4:BL4)/3,0)</f>
        <v>89</v>
      </c>
    </row>
    <row r="5" spans="2:65" ht="38.25" customHeight="1">
      <c r="B5" s="74" t="s">
        <v>116</v>
      </c>
      <c r="C5" s="91"/>
      <c r="D5" s="91"/>
      <c r="E5" s="94"/>
      <c r="F5" s="13">
        <v>188</v>
      </c>
      <c r="G5" s="19">
        <v>183</v>
      </c>
      <c r="H5" s="22">
        <v>172</v>
      </c>
      <c r="I5" s="14">
        <f t="shared" si="0"/>
        <v>181</v>
      </c>
      <c r="J5" s="14">
        <v>5668</v>
      </c>
      <c r="K5" s="14">
        <v>5808</v>
      </c>
      <c r="L5" s="14">
        <v>5822</v>
      </c>
      <c r="M5" s="14">
        <f t="shared" ref="M5:M20" si="2">L5-J5</f>
        <v>154</v>
      </c>
      <c r="N5" s="19">
        <v>183</v>
      </c>
      <c r="O5" s="22">
        <v>172</v>
      </c>
      <c r="P5" s="22">
        <v>177</v>
      </c>
      <c r="Q5" s="14">
        <f t="shared" ref="Q5:Q20" si="3">ROUND((N5+O5+P5)/3,0)</f>
        <v>177</v>
      </c>
      <c r="R5" s="22">
        <v>172</v>
      </c>
      <c r="S5" s="22">
        <v>177</v>
      </c>
      <c r="T5" s="22">
        <v>187</v>
      </c>
      <c r="U5" s="14">
        <f t="shared" ref="U5:U20" si="4">ROUND((R5+S5+T5)/3,0)</f>
        <v>179</v>
      </c>
      <c r="V5" s="22">
        <v>177</v>
      </c>
      <c r="W5" s="22">
        <v>187</v>
      </c>
      <c r="X5" s="22">
        <v>201</v>
      </c>
      <c r="Y5" s="14">
        <f t="shared" ref="Y5:Y20" si="5">ROUND((V5+W5+X5)/3,0)</f>
        <v>188</v>
      </c>
      <c r="Z5" s="22">
        <v>187</v>
      </c>
      <c r="AA5" s="22">
        <v>201</v>
      </c>
      <c r="AB5" s="22">
        <v>211</v>
      </c>
      <c r="AC5" s="14">
        <f t="shared" ref="AC5:AC20" si="6">ROUND((Z5+AA5+AB5)/3,0)</f>
        <v>200</v>
      </c>
      <c r="AD5" s="22">
        <v>201</v>
      </c>
      <c r="AE5" s="22">
        <v>211</v>
      </c>
      <c r="AF5" s="14">
        <v>208</v>
      </c>
      <c r="AG5" s="14">
        <f t="shared" ref="AG5:AG20" si="7">ROUND((AD5+AE5+AF5)/3,0)</f>
        <v>207</v>
      </c>
      <c r="AH5" s="22">
        <v>211</v>
      </c>
      <c r="AI5" s="22">
        <v>208</v>
      </c>
      <c r="AJ5" s="14">
        <v>192</v>
      </c>
      <c r="AK5" s="59">
        <f t="shared" ref="AK5:AK20" si="8">ROUND((AH5+AI5+AJ5)/3,0)</f>
        <v>204</v>
      </c>
      <c r="AL5" s="23">
        <v>68</v>
      </c>
      <c r="AM5" s="23">
        <v>64</v>
      </c>
      <c r="AN5" s="23">
        <v>62</v>
      </c>
      <c r="AO5" s="22">
        <f t="shared" si="1"/>
        <v>65</v>
      </c>
      <c r="AP5" s="23">
        <v>64</v>
      </c>
      <c r="AQ5" s="23">
        <v>62</v>
      </c>
      <c r="AR5" s="23">
        <v>60</v>
      </c>
      <c r="AS5" s="22">
        <f t="shared" ref="AS5:AS20" si="9">ROUND(SUM(AP5:AR5)/3,0)</f>
        <v>62</v>
      </c>
      <c r="AT5" s="23">
        <v>62</v>
      </c>
      <c r="AU5" s="23">
        <v>60</v>
      </c>
      <c r="AV5" s="23">
        <v>58</v>
      </c>
      <c r="AW5" s="22">
        <f t="shared" ref="AW5:AW20" si="10">ROUND(SUM(AT5:AV5)/3,0)</f>
        <v>60</v>
      </c>
      <c r="AX5" s="23">
        <v>60</v>
      </c>
      <c r="AY5" s="23">
        <v>58</v>
      </c>
      <c r="AZ5" s="23">
        <v>59</v>
      </c>
      <c r="BA5" s="22">
        <f t="shared" ref="BA5:BA20" si="11">ROUND(SUM(AX5:AZ5)/3,0)</f>
        <v>59</v>
      </c>
      <c r="BB5" s="23">
        <v>58</v>
      </c>
      <c r="BC5" s="23">
        <v>59</v>
      </c>
      <c r="BD5" s="23">
        <v>54</v>
      </c>
      <c r="BE5" s="22">
        <f t="shared" ref="BE5:BE20" si="12">ROUND(SUM(BB5:BD5)/3,0)</f>
        <v>57</v>
      </c>
      <c r="BF5" s="23">
        <v>59</v>
      </c>
      <c r="BG5" s="23">
        <v>54</v>
      </c>
      <c r="BH5" s="23">
        <v>52</v>
      </c>
      <c r="BI5" s="22">
        <f>ROUND(SUM(BF5:BH5)/3,0)</f>
        <v>55</v>
      </c>
      <c r="BJ5" s="23">
        <v>54</v>
      </c>
      <c r="BK5" s="23">
        <v>52</v>
      </c>
      <c r="BL5" s="23">
        <v>45</v>
      </c>
      <c r="BM5" s="61">
        <f>ROUND(SUM(BJ5:BL5)/3,0)</f>
        <v>50</v>
      </c>
    </row>
    <row r="6" spans="2:65" ht="38.25" customHeight="1">
      <c r="B6" s="74" t="s">
        <v>118</v>
      </c>
      <c r="C6" s="91"/>
      <c r="D6" s="91"/>
      <c r="E6" s="94"/>
      <c r="F6" s="13">
        <v>230</v>
      </c>
      <c r="G6" s="19">
        <v>238</v>
      </c>
      <c r="H6" s="22">
        <v>234</v>
      </c>
      <c r="I6" s="14">
        <f t="shared" si="0"/>
        <v>234</v>
      </c>
      <c r="J6" s="14">
        <v>9514</v>
      </c>
      <c r="K6" s="14">
        <v>9593</v>
      </c>
      <c r="L6" s="14">
        <v>9611</v>
      </c>
      <c r="M6" s="14">
        <f t="shared" si="2"/>
        <v>97</v>
      </c>
      <c r="N6" s="19">
        <v>238</v>
      </c>
      <c r="O6" s="22">
        <v>234</v>
      </c>
      <c r="P6" s="22">
        <v>234</v>
      </c>
      <c r="Q6" s="14">
        <f t="shared" si="3"/>
        <v>235</v>
      </c>
      <c r="R6" s="22">
        <v>234</v>
      </c>
      <c r="S6" s="22">
        <v>234</v>
      </c>
      <c r="T6" s="22">
        <v>236</v>
      </c>
      <c r="U6" s="14">
        <f t="shared" si="4"/>
        <v>235</v>
      </c>
      <c r="V6" s="22">
        <v>234</v>
      </c>
      <c r="W6" s="22">
        <v>236</v>
      </c>
      <c r="X6" s="22">
        <v>241</v>
      </c>
      <c r="Y6" s="14">
        <f t="shared" si="5"/>
        <v>237</v>
      </c>
      <c r="Z6" s="22">
        <v>236</v>
      </c>
      <c r="AA6" s="22">
        <v>241</v>
      </c>
      <c r="AB6" s="22">
        <v>245</v>
      </c>
      <c r="AC6" s="14">
        <f t="shared" si="6"/>
        <v>241</v>
      </c>
      <c r="AD6" s="22">
        <v>241</v>
      </c>
      <c r="AE6" s="22">
        <v>245</v>
      </c>
      <c r="AF6" s="14">
        <v>239</v>
      </c>
      <c r="AG6" s="14">
        <f t="shared" si="7"/>
        <v>242</v>
      </c>
      <c r="AH6" s="22">
        <v>245</v>
      </c>
      <c r="AI6" s="22">
        <v>239</v>
      </c>
      <c r="AJ6" s="14">
        <v>233</v>
      </c>
      <c r="AK6" s="59">
        <f t="shared" si="8"/>
        <v>239</v>
      </c>
      <c r="AL6" s="23">
        <v>97</v>
      </c>
      <c r="AM6" s="23">
        <v>96</v>
      </c>
      <c r="AN6" s="23">
        <v>80</v>
      </c>
      <c r="AO6" s="22">
        <f t="shared" si="1"/>
        <v>91</v>
      </c>
      <c r="AP6" s="23">
        <v>96</v>
      </c>
      <c r="AQ6" s="23">
        <v>80</v>
      </c>
      <c r="AR6" s="23">
        <v>74</v>
      </c>
      <c r="AS6" s="22">
        <f t="shared" si="9"/>
        <v>83</v>
      </c>
      <c r="AT6" s="23">
        <v>80</v>
      </c>
      <c r="AU6" s="23">
        <v>74</v>
      </c>
      <c r="AV6" s="23">
        <v>82</v>
      </c>
      <c r="AW6" s="22">
        <f t="shared" si="10"/>
        <v>79</v>
      </c>
      <c r="AX6" s="23">
        <v>74</v>
      </c>
      <c r="AY6" s="23">
        <v>82</v>
      </c>
      <c r="AZ6" s="23">
        <v>80</v>
      </c>
      <c r="BA6" s="22">
        <f t="shared" si="11"/>
        <v>79</v>
      </c>
      <c r="BB6" s="23">
        <v>82</v>
      </c>
      <c r="BC6" s="23">
        <v>80</v>
      </c>
      <c r="BD6" s="23">
        <v>78</v>
      </c>
      <c r="BE6" s="22">
        <f t="shared" si="12"/>
        <v>80</v>
      </c>
      <c r="BF6" s="23">
        <v>80</v>
      </c>
      <c r="BG6" s="23">
        <v>78</v>
      </c>
      <c r="BH6" s="23">
        <v>75</v>
      </c>
      <c r="BI6" s="22">
        <f t="shared" ref="BI6:BI20" si="13">ROUND(SUM(BF6:BH6)/3,0)</f>
        <v>78</v>
      </c>
      <c r="BJ6" s="23">
        <v>78</v>
      </c>
      <c r="BK6" s="23">
        <v>75</v>
      </c>
      <c r="BL6" s="23">
        <v>68</v>
      </c>
      <c r="BM6" s="61">
        <f>ROUND(SUM(BJ6:BL6)/3,0)</f>
        <v>74</v>
      </c>
    </row>
    <row r="7" spans="2:65">
      <c r="B7" s="74" t="s">
        <v>112</v>
      </c>
      <c r="C7" s="91"/>
      <c r="D7" s="91"/>
      <c r="E7" s="94"/>
      <c r="F7" s="13">
        <v>702</v>
      </c>
      <c r="G7" s="19">
        <v>702</v>
      </c>
      <c r="H7" s="22">
        <v>667</v>
      </c>
      <c r="I7" s="14">
        <f t="shared" si="0"/>
        <v>690</v>
      </c>
      <c r="J7" s="14">
        <v>54124</v>
      </c>
      <c r="K7" s="14">
        <v>54920</v>
      </c>
      <c r="L7" s="14">
        <v>55529</v>
      </c>
      <c r="M7" s="14">
        <f t="shared" si="2"/>
        <v>1405</v>
      </c>
      <c r="N7" s="19">
        <v>702</v>
      </c>
      <c r="O7" s="22">
        <v>667</v>
      </c>
      <c r="P7" s="22">
        <v>698</v>
      </c>
      <c r="Q7" s="14">
        <f t="shared" si="3"/>
        <v>689</v>
      </c>
      <c r="R7" s="22">
        <v>667</v>
      </c>
      <c r="S7" s="22">
        <v>698</v>
      </c>
      <c r="T7" s="22">
        <v>681</v>
      </c>
      <c r="U7" s="14">
        <f t="shared" si="4"/>
        <v>682</v>
      </c>
      <c r="V7" s="22">
        <v>698</v>
      </c>
      <c r="W7" s="22">
        <v>681</v>
      </c>
      <c r="X7" s="22">
        <v>675</v>
      </c>
      <c r="Y7" s="14">
        <f t="shared" si="5"/>
        <v>685</v>
      </c>
      <c r="Z7" s="22">
        <v>681</v>
      </c>
      <c r="AA7" s="22">
        <v>675</v>
      </c>
      <c r="AB7" s="22">
        <v>645</v>
      </c>
      <c r="AC7" s="14">
        <f t="shared" si="6"/>
        <v>667</v>
      </c>
      <c r="AD7" s="22">
        <v>675</v>
      </c>
      <c r="AE7" s="22">
        <v>645</v>
      </c>
      <c r="AF7" s="14">
        <v>581</v>
      </c>
      <c r="AG7" s="14">
        <f t="shared" si="7"/>
        <v>634</v>
      </c>
      <c r="AH7" s="22">
        <v>645</v>
      </c>
      <c r="AI7" s="22">
        <v>581</v>
      </c>
      <c r="AJ7" s="14">
        <v>538</v>
      </c>
      <c r="AK7" s="59">
        <f t="shared" si="8"/>
        <v>588</v>
      </c>
      <c r="AL7" s="23">
        <v>614</v>
      </c>
      <c r="AM7" s="23">
        <v>635</v>
      </c>
      <c r="AN7" s="23">
        <v>615</v>
      </c>
      <c r="AO7" s="22">
        <f t="shared" si="1"/>
        <v>621</v>
      </c>
      <c r="AP7" s="23">
        <v>635</v>
      </c>
      <c r="AQ7" s="23">
        <v>615</v>
      </c>
      <c r="AR7" s="23">
        <v>620</v>
      </c>
      <c r="AS7" s="22">
        <f t="shared" si="9"/>
        <v>623</v>
      </c>
      <c r="AT7" s="23">
        <v>615</v>
      </c>
      <c r="AU7" s="23">
        <v>620</v>
      </c>
      <c r="AV7" s="23">
        <v>616</v>
      </c>
      <c r="AW7" s="22">
        <f t="shared" si="10"/>
        <v>617</v>
      </c>
      <c r="AX7" s="23">
        <v>620</v>
      </c>
      <c r="AY7" s="23">
        <v>616</v>
      </c>
      <c r="AZ7" s="23">
        <v>616</v>
      </c>
      <c r="BA7" s="22">
        <f t="shared" si="11"/>
        <v>617</v>
      </c>
      <c r="BB7" s="23">
        <v>616</v>
      </c>
      <c r="BC7" s="23">
        <v>616</v>
      </c>
      <c r="BD7" s="23">
        <v>583</v>
      </c>
      <c r="BE7" s="22">
        <f t="shared" si="12"/>
        <v>605</v>
      </c>
      <c r="BF7" s="23">
        <v>616</v>
      </c>
      <c r="BG7" s="23">
        <v>583</v>
      </c>
      <c r="BH7" s="23">
        <v>516</v>
      </c>
      <c r="BI7" s="22">
        <f t="shared" si="13"/>
        <v>572</v>
      </c>
      <c r="BJ7" s="23">
        <v>583</v>
      </c>
      <c r="BK7" s="23">
        <v>516</v>
      </c>
      <c r="BL7" s="23">
        <v>476</v>
      </c>
      <c r="BM7" s="61">
        <f t="shared" ref="BM7:BM20" si="14">ROUND(SUM(BJ7:BL7)/3,0)</f>
        <v>525</v>
      </c>
    </row>
    <row r="8" spans="2:65" ht="40.5" customHeight="1">
      <c r="B8" s="74" t="s">
        <v>119</v>
      </c>
      <c r="C8" s="91"/>
      <c r="D8" s="91"/>
      <c r="E8" s="94"/>
      <c r="F8" s="13">
        <v>58</v>
      </c>
      <c r="G8" s="19">
        <v>57</v>
      </c>
      <c r="H8" s="22">
        <v>59</v>
      </c>
      <c r="I8" s="14">
        <f t="shared" si="0"/>
        <v>58</v>
      </c>
      <c r="J8" s="14">
        <v>6274</v>
      </c>
      <c r="K8" s="14">
        <v>6420</v>
      </c>
      <c r="L8" s="14">
        <v>6495</v>
      </c>
      <c r="M8" s="14">
        <f t="shared" si="2"/>
        <v>221</v>
      </c>
      <c r="N8" s="19">
        <v>57</v>
      </c>
      <c r="O8" s="22">
        <v>59</v>
      </c>
      <c r="P8" s="22">
        <v>57</v>
      </c>
      <c r="Q8" s="14">
        <f t="shared" si="3"/>
        <v>58</v>
      </c>
      <c r="R8" s="22">
        <v>59</v>
      </c>
      <c r="S8" s="22">
        <v>57</v>
      </c>
      <c r="T8" s="22">
        <v>53</v>
      </c>
      <c r="U8" s="14">
        <f t="shared" si="4"/>
        <v>56</v>
      </c>
      <c r="V8" s="22">
        <v>57</v>
      </c>
      <c r="W8" s="22">
        <v>53</v>
      </c>
      <c r="X8" s="22">
        <v>53</v>
      </c>
      <c r="Y8" s="14">
        <f t="shared" si="5"/>
        <v>54</v>
      </c>
      <c r="Z8" s="22">
        <v>53</v>
      </c>
      <c r="AA8" s="22">
        <v>53</v>
      </c>
      <c r="AB8" s="22">
        <v>51</v>
      </c>
      <c r="AC8" s="14">
        <f t="shared" si="6"/>
        <v>52</v>
      </c>
      <c r="AD8" s="22">
        <v>53</v>
      </c>
      <c r="AE8" s="22">
        <v>51</v>
      </c>
      <c r="AF8" s="14">
        <v>46</v>
      </c>
      <c r="AG8" s="14">
        <f t="shared" si="7"/>
        <v>50</v>
      </c>
      <c r="AH8" s="22">
        <v>51</v>
      </c>
      <c r="AI8" s="22">
        <v>46</v>
      </c>
      <c r="AJ8" s="14">
        <v>44</v>
      </c>
      <c r="AK8" s="59">
        <f t="shared" si="8"/>
        <v>47</v>
      </c>
      <c r="AL8" s="23">
        <v>50</v>
      </c>
      <c r="AM8" s="23">
        <v>49</v>
      </c>
      <c r="AN8" s="23">
        <v>52</v>
      </c>
      <c r="AO8" s="22">
        <f t="shared" si="1"/>
        <v>50</v>
      </c>
      <c r="AP8" s="23">
        <v>49</v>
      </c>
      <c r="AQ8" s="23">
        <v>52</v>
      </c>
      <c r="AR8" s="23">
        <v>51</v>
      </c>
      <c r="AS8" s="22">
        <f t="shared" si="9"/>
        <v>51</v>
      </c>
      <c r="AT8" s="23">
        <v>52</v>
      </c>
      <c r="AU8" s="23">
        <v>51</v>
      </c>
      <c r="AV8" s="23">
        <v>47</v>
      </c>
      <c r="AW8" s="22">
        <f t="shared" si="10"/>
        <v>50</v>
      </c>
      <c r="AX8" s="23">
        <v>51</v>
      </c>
      <c r="AY8" s="23">
        <v>47</v>
      </c>
      <c r="AZ8" s="23">
        <v>44</v>
      </c>
      <c r="BA8" s="22">
        <f t="shared" si="11"/>
        <v>47</v>
      </c>
      <c r="BB8" s="23">
        <v>47</v>
      </c>
      <c r="BC8" s="23">
        <v>44</v>
      </c>
      <c r="BD8" s="23">
        <v>44</v>
      </c>
      <c r="BE8" s="22">
        <f t="shared" si="12"/>
        <v>45</v>
      </c>
      <c r="BF8" s="23">
        <v>44</v>
      </c>
      <c r="BG8" s="23">
        <v>44</v>
      </c>
      <c r="BH8" s="23">
        <v>39</v>
      </c>
      <c r="BI8" s="22">
        <f t="shared" si="13"/>
        <v>42</v>
      </c>
      <c r="BJ8" s="23">
        <v>44</v>
      </c>
      <c r="BK8" s="23">
        <v>39</v>
      </c>
      <c r="BL8" s="23">
        <v>34</v>
      </c>
      <c r="BM8" s="61">
        <f t="shared" si="14"/>
        <v>39</v>
      </c>
    </row>
    <row r="9" spans="2:65" ht="39" customHeight="1">
      <c r="B9" s="76" t="s">
        <v>121</v>
      </c>
      <c r="C9" s="91"/>
      <c r="D9" s="91"/>
      <c r="E9" s="94"/>
      <c r="F9" s="13">
        <v>21</v>
      </c>
      <c r="G9" s="35">
        <v>20</v>
      </c>
      <c r="H9" s="23">
        <v>20</v>
      </c>
      <c r="I9" s="14">
        <f t="shared" si="0"/>
        <v>20</v>
      </c>
      <c r="J9" s="14">
        <v>3552</v>
      </c>
      <c r="K9" s="14">
        <v>3599</v>
      </c>
      <c r="L9" s="14">
        <v>3612</v>
      </c>
      <c r="M9" s="14">
        <f t="shared" si="2"/>
        <v>60</v>
      </c>
      <c r="N9" s="35">
        <v>20</v>
      </c>
      <c r="O9" s="23">
        <v>20</v>
      </c>
      <c r="P9" s="23">
        <v>20</v>
      </c>
      <c r="Q9" s="14">
        <f t="shared" si="3"/>
        <v>20</v>
      </c>
      <c r="R9" s="23">
        <v>20</v>
      </c>
      <c r="S9" s="23">
        <v>20</v>
      </c>
      <c r="T9" s="23">
        <v>19</v>
      </c>
      <c r="U9" s="14">
        <f t="shared" si="4"/>
        <v>20</v>
      </c>
      <c r="V9" s="23">
        <v>20</v>
      </c>
      <c r="W9" s="23">
        <v>19</v>
      </c>
      <c r="X9" s="23">
        <v>21</v>
      </c>
      <c r="Y9" s="14">
        <f t="shared" si="5"/>
        <v>20</v>
      </c>
      <c r="Z9" s="23">
        <v>19</v>
      </c>
      <c r="AA9" s="23">
        <v>21</v>
      </c>
      <c r="AB9" s="23">
        <v>25</v>
      </c>
      <c r="AC9" s="14">
        <f t="shared" si="6"/>
        <v>22</v>
      </c>
      <c r="AD9" s="23">
        <v>21</v>
      </c>
      <c r="AE9" s="23">
        <v>25</v>
      </c>
      <c r="AF9" s="14">
        <v>28</v>
      </c>
      <c r="AG9" s="14">
        <f t="shared" si="7"/>
        <v>25</v>
      </c>
      <c r="AH9" s="23">
        <v>25</v>
      </c>
      <c r="AI9" s="23">
        <v>28</v>
      </c>
      <c r="AJ9" s="14">
        <v>24</v>
      </c>
      <c r="AK9" s="59">
        <f t="shared" si="8"/>
        <v>26</v>
      </c>
      <c r="AL9" s="23">
        <v>20</v>
      </c>
      <c r="AM9" s="23">
        <v>19</v>
      </c>
      <c r="AN9" s="23">
        <v>19</v>
      </c>
      <c r="AO9" s="22">
        <f t="shared" si="1"/>
        <v>19</v>
      </c>
      <c r="AP9" s="23">
        <v>19</v>
      </c>
      <c r="AQ9" s="23">
        <v>19</v>
      </c>
      <c r="AR9" s="23">
        <v>20</v>
      </c>
      <c r="AS9" s="22">
        <f t="shared" si="9"/>
        <v>19</v>
      </c>
      <c r="AT9" s="23">
        <v>19</v>
      </c>
      <c r="AU9" s="23">
        <v>20</v>
      </c>
      <c r="AV9" s="23">
        <v>19</v>
      </c>
      <c r="AW9" s="22">
        <f t="shared" si="10"/>
        <v>19</v>
      </c>
      <c r="AX9" s="23">
        <v>20</v>
      </c>
      <c r="AY9" s="23">
        <v>19</v>
      </c>
      <c r="AZ9" s="23">
        <v>21</v>
      </c>
      <c r="BA9" s="22">
        <f t="shared" si="11"/>
        <v>20</v>
      </c>
      <c r="BB9" s="23">
        <v>19</v>
      </c>
      <c r="BC9" s="23">
        <v>21</v>
      </c>
      <c r="BD9" s="23">
        <v>23</v>
      </c>
      <c r="BE9" s="22">
        <f t="shared" si="12"/>
        <v>21</v>
      </c>
      <c r="BF9" s="23">
        <v>21</v>
      </c>
      <c r="BG9" s="23">
        <v>23</v>
      </c>
      <c r="BH9" s="23">
        <v>26</v>
      </c>
      <c r="BI9" s="22">
        <f t="shared" si="13"/>
        <v>23</v>
      </c>
      <c r="BJ9" s="23">
        <v>23</v>
      </c>
      <c r="BK9" s="23">
        <v>26</v>
      </c>
      <c r="BL9" s="23">
        <v>22</v>
      </c>
      <c r="BM9" s="61">
        <f t="shared" si="14"/>
        <v>24</v>
      </c>
    </row>
    <row r="10" spans="2:65">
      <c r="B10" s="73" t="s">
        <v>109</v>
      </c>
      <c r="C10" s="91"/>
      <c r="D10" s="91"/>
      <c r="E10" s="94"/>
      <c r="F10" s="13">
        <v>26</v>
      </c>
      <c r="G10" s="35">
        <v>31</v>
      </c>
      <c r="H10" s="23">
        <v>33</v>
      </c>
      <c r="I10" s="14">
        <f t="shared" si="0"/>
        <v>30</v>
      </c>
      <c r="J10" s="14">
        <v>11160</v>
      </c>
      <c r="K10" s="14">
        <v>11507</v>
      </c>
      <c r="L10" s="14">
        <v>11783</v>
      </c>
      <c r="M10" s="14">
        <f t="shared" si="2"/>
        <v>623</v>
      </c>
      <c r="N10" s="35">
        <v>31</v>
      </c>
      <c r="O10" s="23">
        <v>33</v>
      </c>
      <c r="P10" s="23">
        <v>33</v>
      </c>
      <c r="Q10" s="14">
        <f t="shared" si="3"/>
        <v>32</v>
      </c>
      <c r="R10" s="23">
        <v>33</v>
      </c>
      <c r="S10" s="23">
        <v>33</v>
      </c>
      <c r="T10" s="23">
        <v>32</v>
      </c>
      <c r="U10" s="14">
        <f t="shared" si="4"/>
        <v>33</v>
      </c>
      <c r="V10" s="23">
        <v>33</v>
      </c>
      <c r="W10" s="23">
        <v>32</v>
      </c>
      <c r="X10" s="23">
        <v>26</v>
      </c>
      <c r="Y10" s="14">
        <f t="shared" si="5"/>
        <v>30</v>
      </c>
      <c r="Z10" s="23">
        <v>32</v>
      </c>
      <c r="AA10" s="23">
        <v>26</v>
      </c>
      <c r="AB10" s="23">
        <v>30</v>
      </c>
      <c r="AC10" s="14">
        <f t="shared" si="6"/>
        <v>29</v>
      </c>
      <c r="AD10" s="23">
        <v>26</v>
      </c>
      <c r="AE10" s="23">
        <v>30</v>
      </c>
      <c r="AF10" s="14">
        <v>35</v>
      </c>
      <c r="AG10" s="14">
        <f t="shared" si="7"/>
        <v>30</v>
      </c>
      <c r="AH10" s="23">
        <v>30</v>
      </c>
      <c r="AI10" s="23">
        <v>35</v>
      </c>
      <c r="AJ10" s="14">
        <v>32</v>
      </c>
      <c r="AK10" s="59">
        <f t="shared" si="8"/>
        <v>32</v>
      </c>
      <c r="AL10" s="23">
        <v>23</v>
      </c>
      <c r="AM10" s="23">
        <v>27</v>
      </c>
      <c r="AN10" s="23">
        <v>29</v>
      </c>
      <c r="AO10" s="22">
        <f t="shared" si="1"/>
        <v>26</v>
      </c>
      <c r="AP10" s="23">
        <v>27</v>
      </c>
      <c r="AQ10" s="23">
        <v>29</v>
      </c>
      <c r="AR10" s="23">
        <v>31</v>
      </c>
      <c r="AS10" s="22">
        <f t="shared" si="9"/>
        <v>29</v>
      </c>
      <c r="AT10" s="23">
        <v>29</v>
      </c>
      <c r="AU10" s="23">
        <v>31</v>
      </c>
      <c r="AV10" s="23">
        <v>31</v>
      </c>
      <c r="AW10" s="22">
        <f t="shared" si="10"/>
        <v>30</v>
      </c>
      <c r="AX10" s="23">
        <v>31</v>
      </c>
      <c r="AY10" s="23">
        <v>31</v>
      </c>
      <c r="AZ10" s="23">
        <v>25</v>
      </c>
      <c r="BA10" s="22">
        <f t="shared" si="11"/>
        <v>29</v>
      </c>
      <c r="BB10" s="23">
        <v>31</v>
      </c>
      <c r="BC10" s="23">
        <v>25</v>
      </c>
      <c r="BD10" s="23">
        <v>29</v>
      </c>
      <c r="BE10" s="22">
        <f t="shared" si="12"/>
        <v>28</v>
      </c>
      <c r="BF10" s="23">
        <v>25</v>
      </c>
      <c r="BG10" s="23">
        <v>29</v>
      </c>
      <c r="BH10" s="23">
        <v>34</v>
      </c>
      <c r="BI10" s="22">
        <f t="shared" si="13"/>
        <v>29</v>
      </c>
      <c r="BJ10" s="23">
        <v>29</v>
      </c>
      <c r="BK10" s="23">
        <v>34</v>
      </c>
      <c r="BL10" s="23">
        <v>31</v>
      </c>
      <c r="BM10" s="61">
        <f t="shared" si="14"/>
        <v>31</v>
      </c>
    </row>
    <row r="11" spans="2:65">
      <c r="B11" s="73" t="s">
        <v>111</v>
      </c>
      <c r="C11" s="91"/>
      <c r="D11" s="91"/>
      <c r="E11" s="94"/>
      <c r="F11" s="13">
        <v>5</v>
      </c>
      <c r="G11" s="35">
        <v>5</v>
      </c>
      <c r="H11" s="23">
        <v>5</v>
      </c>
      <c r="I11" s="14">
        <f t="shared" si="0"/>
        <v>5</v>
      </c>
      <c r="J11" s="14">
        <v>2689</v>
      </c>
      <c r="K11" s="14">
        <v>2731</v>
      </c>
      <c r="L11" s="14">
        <v>2870</v>
      </c>
      <c r="M11" s="14">
        <f t="shared" si="2"/>
        <v>181</v>
      </c>
      <c r="N11" s="35">
        <v>5</v>
      </c>
      <c r="O11" s="23">
        <v>5</v>
      </c>
      <c r="P11" s="23">
        <v>5</v>
      </c>
      <c r="Q11" s="14">
        <f t="shared" si="3"/>
        <v>5</v>
      </c>
      <c r="R11" s="23">
        <v>5</v>
      </c>
      <c r="S11" s="23">
        <v>5</v>
      </c>
      <c r="T11" s="23">
        <v>6</v>
      </c>
      <c r="U11" s="14">
        <f t="shared" si="4"/>
        <v>5</v>
      </c>
      <c r="V11" s="23">
        <v>5</v>
      </c>
      <c r="W11" s="23">
        <v>6</v>
      </c>
      <c r="X11" s="23">
        <v>5</v>
      </c>
      <c r="Y11" s="14">
        <f t="shared" si="5"/>
        <v>5</v>
      </c>
      <c r="Z11" s="23">
        <v>6</v>
      </c>
      <c r="AA11" s="23">
        <v>5</v>
      </c>
      <c r="AB11" s="23">
        <v>5</v>
      </c>
      <c r="AC11" s="14">
        <f t="shared" si="6"/>
        <v>5</v>
      </c>
      <c r="AD11" s="23">
        <v>5</v>
      </c>
      <c r="AE11" s="23">
        <v>5</v>
      </c>
      <c r="AF11" s="14">
        <v>4</v>
      </c>
      <c r="AG11" s="14">
        <f t="shared" si="7"/>
        <v>5</v>
      </c>
      <c r="AH11" s="23">
        <v>5</v>
      </c>
      <c r="AI11" s="23">
        <v>4</v>
      </c>
      <c r="AJ11" s="14">
        <v>3</v>
      </c>
      <c r="AK11" s="59">
        <f t="shared" si="8"/>
        <v>4</v>
      </c>
      <c r="AL11" s="23">
        <v>5</v>
      </c>
      <c r="AM11" s="23">
        <v>5</v>
      </c>
      <c r="AN11" s="23">
        <v>5</v>
      </c>
      <c r="AO11" s="22">
        <f t="shared" si="1"/>
        <v>5</v>
      </c>
      <c r="AP11" s="23">
        <v>5</v>
      </c>
      <c r="AQ11" s="23">
        <v>5</v>
      </c>
      <c r="AR11" s="23">
        <v>5</v>
      </c>
      <c r="AS11" s="22">
        <f t="shared" si="9"/>
        <v>5</v>
      </c>
      <c r="AT11" s="23">
        <v>5</v>
      </c>
      <c r="AU11" s="23">
        <v>5</v>
      </c>
      <c r="AV11" s="23">
        <v>6</v>
      </c>
      <c r="AW11" s="22">
        <f t="shared" si="10"/>
        <v>5</v>
      </c>
      <c r="AX11" s="23">
        <v>5</v>
      </c>
      <c r="AY11" s="23">
        <v>6</v>
      </c>
      <c r="AZ11" s="23">
        <v>5</v>
      </c>
      <c r="BA11" s="22">
        <f t="shared" si="11"/>
        <v>5</v>
      </c>
      <c r="BB11" s="23">
        <v>6</v>
      </c>
      <c r="BC11" s="23">
        <v>5</v>
      </c>
      <c r="BD11" s="23">
        <v>5</v>
      </c>
      <c r="BE11" s="22">
        <f t="shared" si="12"/>
        <v>5</v>
      </c>
      <c r="BF11" s="23">
        <v>5</v>
      </c>
      <c r="BG11" s="23">
        <v>5</v>
      </c>
      <c r="BH11" s="23">
        <v>4</v>
      </c>
      <c r="BI11" s="22">
        <f t="shared" si="13"/>
        <v>5</v>
      </c>
      <c r="BJ11" s="23">
        <v>5</v>
      </c>
      <c r="BK11" s="23">
        <v>4</v>
      </c>
      <c r="BL11" s="23">
        <v>3</v>
      </c>
      <c r="BM11" s="61">
        <f t="shared" si="14"/>
        <v>4</v>
      </c>
    </row>
    <row r="12" spans="2:65">
      <c r="B12" s="73" t="s">
        <v>113</v>
      </c>
      <c r="C12" s="91"/>
      <c r="D12" s="91"/>
      <c r="E12" s="94"/>
      <c r="F12" s="13">
        <v>1</v>
      </c>
      <c r="G12" s="35">
        <v>1</v>
      </c>
      <c r="H12" s="23">
        <v>0</v>
      </c>
      <c r="I12" s="14">
        <f t="shared" si="0"/>
        <v>1</v>
      </c>
      <c r="J12" s="14">
        <v>469</v>
      </c>
      <c r="K12" s="14">
        <v>428</v>
      </c>
      <c r="L12" s="14">
        <v>401</v>
      </c>
      <c r="M12" s="14">
        <f t="shared" si="2"/>
        <v>-68</v>
      </c>
      <c r="N12" s="35">
        <v>1</v>
      </c>
      <c r="O12" s="23">
        <v>0</v>
      </c>
      <c r="P12" s="23">
        <v>1</v>
      </c>
      <c r="Q12" s="14">
        <f t="shared" si="3"/>
        <v>1</v>
      </c>
      <c r="R12" s="23">
        <v>0</v>
      </c>
      <c r="S12" s="23">
        <v>1</v>
      </c>
      <c r="T12" s="23">
        <v>1</v>
      </c>
      <c r="U12" s="14">
        <f t="shared" si="4"/>
        <v>1</v>
      </c>
      <c r="V12" s="23">
        <v>1</v>
      </c>
      <c r="W12" s="23">
        <v>1</v>
      </c>
      <c r="X12" s="23">
        <v>2</v>
      </c>
      <c r="Y12" s="14">
        <f t="shared" si="5"/>
        <v>1</v>
      </c>
      <c r="Z12" s="23">
        <v>1</v>
      </c>
      <c r="AA12" s="23">
        <v>2</v>
      </c>
      <c r="AB12" s="23">
        <v>2</v>
      </c>
      <c r="AC12" s="14">
        <f t="shared" si="6"/>
        <v>2</v>
      </c>
      <c r="AD12" s="23">
        <v>2</v>
      </c>
      <c r="AE12" s="23">
        <v>2</v>
      </c>
      <c r="AF12" s="14">
        <v>2</v>
      </c>
      <c r="AG12" s="14">
        <f t="shared" si="7"/>
        <v>2</v>
      </c>
      <c r="AH12" s="23">
        <v>2</v>
      </c>
      <c r="AI12" s="23">
        <v>2</v>
      </c>
      <c r="AJ12" s="14">
        <v>2</v>
      </c>
      <c r="AK12" s="59">
        <f t="shared" si="8"/>
        <v>2</v>
      </c>
      <c r="AL12" s="23">
        <v>0</v>
      </c>
      <c r="AM12" s="23">
        <v>0</v>
      </c>
      <c r="AN12" s="23">
        <v>0</v>
      </c>
      <c r="AO12" s="22">
        <f t="shared" si="1"/>
        <v>0</v>
      </c>
      <c r="AP12" s="23">
        <v>0</v>
      </c>
      <c r="AQ12" s="23">
        <v>0</v>
      </c>
      <c r="AR12" s="23">
        <v>0</v>
      </c>
      <c r="AS12" s="22">
        <f t="shared" si="9"/>
        <v>0</v>
      </c>
      <c r="AT12" s="23">
        <v>0</v>
      </c>
      <c r="AU12" s="23">
        <v>0</v>
      </c>
      <c r="AV12" s="23">
        <v>0</v>
      </c>
      <c r="AW12" s="22">
        <f t="shared" si="10"/>
        <v>0</v>
      </c>
      <c r="AX12" s="23">
        <v>0</v>
      </c>
      <c r="AY12" s="23">
        <v>0</v>
      </c>
      <c r="AZ12" s="23">
        <v>1</v>
      </c>
      <c r="BA12" s="22">
        <f t="shared" si="11"/>
        <v>0</v>
      </c>
      <c r="BB12" s="23">
        <v>0</v>
      </c>
      <c r="BC12" s="23">
        <v>1</v>
      </c>
      <c r="BD12" s="23">
        <v>1</v>
      </c>
      <c r="BE12" s="22">
        <f t="shared" si="12"/>
        <v>1</v>
      </c>
      <c r="BF12" s="23">
        <v>1</v>
      </c>
      <c r="BG12" s="23">
        <v>1</v>
      </c>
      <c r="BH12" s="23">
        <v>1</v>
      </c>
      <c r="BI12" s="22">
        <f t="shared" si="13"/>
        <v>1</v>
      </c>
      <c r="BJ12" s="23">
        <v>1</v>
      </c>
      <c r="BK12" s="23">
        <v>1</v>
      </c>
      <c r="BL12" s="23">
        <v>1</v>
      </c>
      <c r="BM12" s="61">
        <f t="shared" si="14"/>
        <v>1</v>
      </c>
    </row>
    <row r="13" spans="2:65">
      <c r="B13" s="73" t="s">
        <v>114</v>
      </c>
      <c r="C13" s="91"/>
      <c r="D13" s="91"/>
      <c r="E13" s="94"/>
      <c r="F13" s="13">
        <v>68</v>
      </c>
      <c r="G13" s="19">
        <v>62</v>
      </c>
      <c r="H13" s="22">
        <v>62</v>
      </c>
      <c r="I13" s="14">
        <f t="shared" si="0"/>
        <v>64</v>
      </c>
      <c r="J13" s="14">
        <v>13037</v>
      </c>
      <c r="K13" s="14">
        <v>13686</v>
      </c>
      <c r="L13" s="14">
        <v>14217</v>
      </c>
      <c r="M13" s="14">
        <f t="shared" si="2"/>
        <v>1180</v>
      </c>
      <c r="N13" s="19">
        <v>62</v>
      </c>
      <c r="O13" s="22">
        <v>62</v>
      </c>
      <c r="P13" s="22">
        <v>60</v>
      </c>
      <c r="Q13" s="14">
        <f t="shared" si="3"/>
        <v>61</v>
      </c>
      <c r="R13" s="22">
        <v>62</v>
      </c>
      <c r="S13" s="22">
        <v>60</v>
      </c>
      <c r="T13" s="22">
        <v>61</v>
      </c>
      <c r="U13" s="14">
        <f t="shared" si="4"/>
        <v>61</v>
      </c>
      <c r="V13" s="22">
        <v>60</v>
      </c>
      <c r="W13" s="22">
        <v>61</v>
      </c>
      <c r="X13" s="22">
        <v>63</v>
      </c>
      <c r="Y13" s="14">
        <f t="shared" si="5"/>
        <v>61</v>
      </c>
      <c r="Z13" s="22">
        <v>61</v>
      </c>
      <c r="AA13" s="22">
        <v>63</v>
      </c>
      <c r="AB13" s="22">
        <v>58</v>
      </c>
      <c r="AC13" s="14">
        <f t="shared" si="6"/>
        <v>61</v>
      </c>
      <c r="AD13" s="22">
        <v>63</v>
      </c>
      <c r="AE13" s="22">
        <v>58</v>
      </c>
      <c r="AF13" s="14">
        <v>53</v>
      </c>
      <c r="AG13" s="14">
        <f t="shared" si="7"/>
        <v>58</v>
      </c>
      <c r="AH13" s="22">
        <v>58</v>
      </c>
      <c r="AI13" s="22">
        <v>53</v>
      </c>
      <c r="AJ13" s="14">
        <v>54</v>
      </c>
      <c r="AK13" s="59">
        <f t="shared" si="8"/>
        <v>55</v>
      </c>
      <c r="AL13" s="23">
        <v>60</v>
      </c>
      <c r="AM13" s="23">
        <v>56</v>
      </c>
      <c r="AN13" s="23">
        <v>57</v>
      </c>
      <c r="AO13" s="22">
        <f t="shared" si="1"/>
        <v>58</v>
      </c>
      <c r="AP13" s="23">
        <v>56</v>
      </c>
      <c r="AQ13" s="23">
        <v>57</v>
      </c>
      <c r="AR13" s="23">
        <v>49</v>
      </c>
      <c r="AS13" s="22">
        <f t="shared" si="9"/>
        <v>54</v>
      </c>
      <c r="AT13" s="23">
        <v>57</v>
      </c>
      <c r="AU13" s="23">
        <v>49</v>
      </c>
      <c r="AV13" s="23">
        <v>51</v>
      </c>
      <c r="AW13" s="22">
        <f t="shared" si="10"/>
        <v>52</v>
      </c>
      <c r="AX13" s="23">
        <v>49</v>
      </c>
      <c r="AY13" s="23">
        <v>51</v>
      </c>
      <c r="AZ13" s="23">
        <v>52</v>
      </c>
      <c r="BA13" s="22">
        <f t="shared" si="11"/>
        <v>51</v>
      </c>
      <c r="BB13" s="23">
        <v>51</v>
      </c>
      <c r="BC13" s="23">
        <v>52</v>
      </c>
      <c r="BD13" s="23">
        <v>50</v>
      </c>
      <c r="BE13" s="22">
        <f t="shared" si="12"/>
        <v>51</v>
      </c>
      <c r="BF13" s="23">
        <v>52</v>
      </c>
      <c r="BG13" s="23">
        <v>50</v>
      </c>
      <c r="BH13" s="23">
        <v>45</v>
      </c>
      <c r="BI13" s="22">
        <f t="shared" si="13"/>
        <v>49</v>
      </c>
      <c r="BJ13" s="23">
        <v>50</v>
      </c>
      <c r="BK13" s="23">
        <v>45</v>
      </c>
      <c r="BL13" s="23">
        <v>44</v>
      </c>
      <c r="BM13" s="61">
        <f t="shared" si="14"/>
        <v>46</v>
      </c>
    </row>
    <row r="14" spans="2:65">
      <c r="B14" s="73" t="s">
        <v>110</v>
      </c>
      <c r="C14" s="91"/>
      <c r="D14" s="91"/>
      <c r="E14" s="94"/>
      <c r="F14" s="13">
        <v>2</v>
      </c>
      <c r="G14" s="19">
        <v>5</v>
      </c>
      <c r="H14" s="22">
        <v>4</v>
      </c>
      <c r="I14" s="14">
        <f t="shared" si="0"/>
        <v>4</v>
      </c>
      <c r="J14" s="14">
        <v>1684</v>
      </c>
      <c r="K14" s="14">
        <v>1694</v>
      </c>
      <c r="L14" s="14">
        <v>1650</v>
      </c>
      <c r="M14" s="14">
        <f t="shared" si="2"/>
        <v>-34</v>
      </c>
      <c r="N14" s="19">
        <v>5</v>
      </c>
      <c r="O14" s="22">
        <v>4</v>
      </c>
      <c r="P14" s="22">
        <v>5</v>
      </c>
      <c r="Q14" s="14">
        <f t="shared" si="3"/>
        <v>5</v>
      </c>
      <c r="R14" s="22">
        <v>4</v>
      </c>
      <c r="S14" s="22">
        <v>5</v>
      </c>
      <c r="T14" s="22">
        <v>6</v>
      </c>
      <c r="U14" s="14">
        <f t="shared" si="4"/>
        <v>5</v>
      </c>
      <c r="V14" s="22">
        <v>5</v>
      </c>
      <c r="W14" s="22">
        <v>6</v>
      </c>
      <c r="X14" s="22">
        <v>5</v>
      </c>
      <c r="Y14" s="14">
        <f t="shared" si="5"/>
        <v>5</v>
      </c>
      <c r="Z14" s="22">
        <v>6</v>
      </c>
      <c r="AA14" s="22">
        <v>5</v>
      </c>
      <c r="AB14" s="22">
        <v>5</v>
      </c>
      <c r="AC14" s="14">
        <f t="shared" si="6"/>
        <v>5</v>
      </c>
      <c r="AD14" s="22">
        <v>5</v>
      </c>
      <c r="AE14" s="22">
        <v>5</v>
      </c>
      <c r="AF14" s="14">
        <v>5</v>
      </c>
      <c r="AG14" s="14">
        <f t="shared" si="7"/>
        <v>5</v>
      </c>
      <c r="AH14" s="22">
        <v>5</v>
      </c>
      <c r="AI14" s="22">
        <v>5</v>
      </c>
      <c r="AJ14" s="14">
        <v>5</v>
      </c>
      <c r="AK14" s="59">
        <f t="shared" si="8"/>
        <v>5</v>
      </c>
      <c r="AL14" s="23">
        <v>2</v>
      </c>
      <c r="AM14" s="23">
        <v>5</v>
      </c>
      <c r="AN14" s="23">
        <v>4</v>
      </c>
      <c r="AO14" s="22">
        <f t="shared" si="1"/>
        <v>4</v>
      </c>
      <c r="AP14" s="23">
        <v>5</v>
      </c>
      <c r="AQ14" s="23">
        <v>4</v>
      </c>
      <c r="AR14" s="23">
        <v>5</v>
      </c>
      <c r="AS14" s="22">
        <f t="shared" si="9"/>
        <v>5</v>
      </c>
      <c r="AT14" s="23">
        <v>4</v>
      </c>
      <c r="AU14" s="23">
        <v>5</v>
      </c>
      <c r="AV14" s="23">
        <v>6</v>
      </c>
      <c r="AW14" s="22">
        <f t="shared" si="10"/>
        <v>5</v>
      </c>
      <c r="AX14" s="23">
        <v>5</v>
      </c>
      <c r="AY14" s="23">
        <v>6</v>
      </c>
      <c r="AZ14" s="23">
        <v>5</v>
      </c>
      <c r="BA14" s="22">
        <f t="shared" si="11"/>
        <v>5</v>
      </c>
      <c r="BB14" s="23">
        <v>6</v>
      </c>
      <c r="BC14" s="23">
        <v>5</v>
      </c>
      <c r="BD14" s="23">
        <v>5</v>
      </c>
      <c r="BE14" s="22">
        <f t="shared" si="12"/>
        <v>5</v>
      </c>
      <c r="BF14" s="23">
        <v>5</v>
      </c>
      <c r="BG14" s="23">
        <v>5</v>
      </c>
      <c r="BH14" s="23">
        <v>5</v>
      </c>
      <c r="BI14" s="22">
        <f t="shared" si="13"/>
        <v>5</v>
      </c>
      <c r="BJ14" s="23">
        <v>5</v>
      </c>
      <c r="BK14" s="23">
        <v>5</v>
      </c>
      <c r="BL14" s="23">
        <v>5</v>
      </c>
      <c r="BM14" s="61">
        <f t="shared" si="14"/>
        <v>5</v>
      </c>
    </row>
    <row r="15" spans="2:65">
      <c r="B15" s="75" t="s">
        <v>117</v>
      </c>
      <c r="C15" s="91"/>
      <c r="D15" s="91"/>
      <c r="E15" s="94"/>
      <c r="F15" s="13">
        <v>43</v>
      </c>
      <c r="G15" s="19">
        <v>45</v>
      </c>
      <c r="H15" s="22">
        <v>43</v>
      </c>
      <c r="I15" s="14">
        <f t="shared" si="0"/>
        <v>44</v>
      </c>
      <c r="J15" s="14">
        <v>3856</v>
      </c>
      <c r="K15" s="14">
        <v>3852</v>
      </c>
      <c r="L15" s="14">
        <v>3805</v>
      </c>
      <c r="M15" s="14">
        <f t="shared" si="2"/>
        <v>-51</v>
      </c>
      <c r="N15" s="19">
        <v>45</v>
      </c>
      <c r="O15" s="22">
        <v>43</v>
      </c>
      <c r="P15" s="22">
        <v>42</v>
      </c>
      <c r="Q15" s="14">
        <f t="shared" si="3"/>
        <v>43</v>
      </c>
      <c r="R15" s="22">
        <v>43</v>
      </c>
      <c r="S15" s="22">
        <v>42</v>
      </c>
      <c r="T15" s="22">
        <v>40</v>
      </c>
      <c r="U15" s="14">
        <f t="shared" si="4"/>
        <v>42</v>
      </c>
      <c r="V15" s="22">
        <v>42</v>
      </c>
      <c r="W15" s="22">
        <v>40</v>
      </c>
      <c r="X15" s="22">
        <v>34</v>
      </c>
      <c r="Y15" s="14">
        <f t="shared" si="5"/>
        <v>39</v>
      </c>
      <c r="Z15" s="22">
        <v>40</v>
      </c>
      <c r="AA15" s="22">
        <v>34</v>
      </c>
      <c r="AB15" s="22">
        <v>34</v>
      </c>
      <c r="AC15" s="14">
        <f t="shared" si="6"/>
        <v>36</v>
      </c>
      <c r="AD15" s="22">
        <v>34</v>
      </c>
      <c r="AE15" s="22">
        <v>34</v>
      </c>
      <c r="AF15" s="14">
        <v>36</v>
      </c>
      <c r="AG15" s="14">
        <f t="shared" si="7"/>
        <v>35</v>
      </c>
      <c r="AH15" s="22">
        <v>34</v>
      </c>
      <c r="AI15" s="22">
        <v>36</v>
      </c>
      <c r="AJ15" s="14">
        <v>36</v>
      </c>
      <c r="AK15" s="59">
        <f t="shared" si="8"/>
        <v>35</v>
      </c>
      <c r="AL15" s="23">
        <v>30</v>
      </c>
      <c r="AM15" s="23">
        <v>33</v>
      </c>
      <c r="AN15" s="23">
        <v>30</v>
      </c>
      <c r="AO15" s="22">
        <f t="shared" si="1"/>
        <v>31</v>
      </c>
      <c r="AP15" s="23">
        <v>33</v>
      </c>
      <c r="AQ15" s="23">
        <v>30</v>
      </c>
      <c r="AR15" s="23">
        <v>28</v>
      </c>
      <c r="AS15" s="22">
        <f t="shared" si="9"/>
        <v>30</v>
      </c>
      <c r="AT15" s="23">
        <v>30</v>
      </c>
      <c r="AU15" s="23">
        <v>28</v>
      </c>
      <c r="AV15" s="23">
        <v>29</v>
      </c>
      <c r="AW15" s="22">
        <f t="shared" si="10"/>
        <v>29</v>
      </c>
      <c r="AX15" s="23">
        <v>28</v>
      </c>
      <c r="AY15" s="23">
        <v>29</v>
      </c>
      <c r="AZ15" s="23">
        <v>27</v>
      </c>
      <c r="BA15" s="22">
        <f t="shared" si="11"/>
        <v>28</v>
      </c>
      <c r="BB15" s="23">
        <v>29</v>
      </c>
      <c r="BC15" s="23">
        <v>27</v>
      </c>
      <c r="BD15" s="23">
        <v>28</v>
      </c>
      <c r="BE15" s="22">
        <f t="shared" si="12"/>
        <v>28</v>
      </c>
      <c r="BF15" s="23">
        <v>27</v>
      </c>
      <c r="BG15" s="23">
        <v>28</v>
      </c>
      <c r="BH15" s="23">
        <v>29</v>
      </c>
      <c r="BI15" s="22">
        <f t="shared" si="13"/>
        <v>28</v>
      </c>
      <c r="BJ15" s="23">
        <v>28</v>
      </c>
      <c r="BK15" s="23">
        <v>29</v>
      </c>
      <c r="BL15" s="23">
        <v>29</v>
      </c>
      <c r="BM15" s="61">
        <f t="shared" si="14"/>
        <v>29</v>
      </c>
    </row>
    <row r="16" spans="2:65">
      <c r="B16" s="77" t="s">
        <v>122</v>
      </c>
      <c r="C16" s="91"/>
      <c r="D16" s="91"/>
      <c r="E16" s="94"/>
      <c r="F16" s="13">
        <v>122</v>
      </c>
      <c r="G16" s="19">
        <v>170</v>
      </c>
      <c r="H16" s="22">
        <v>208</v>
      </c>
      <c r="I16" s="14">
        <f t="shared" si="0"/>
        <v>167</v>
      </c>
      <c r="J16" s="14">
        <v>8463</v>
      </c>
      <c r="K16" s="14">
        <v>8716</v>
      </c>
      <c r="L16" s="14">
        <v>8742</v>
      </c>
      <c r="M16" s="14">
        <f t="shared" si="2"/>
        <v>279</v>
      </c>
      <c r="N16" s="19">
        <v>170</v>
      </c>
      <c r="O16" s="22">
        <v>208</v>
      </c>
      <c r="P16" s="22">
        <v>210</v>
      </c>
      <c r="Q16" s="14">
        <f t="shared" si="3"/>
        <v>196</v>
      </c>
      <c r="R16" s="22">
        <v>208</v>
      </c>
      <c r="S16" s="22">
        <v>210</v>
      </c>
      <c r="T16" s="22">
        <v>220</v>
      </c>
      <c r="U16" s="14">
        <f t="shared" si="4"/>
        <v>213</v>
      </c>
      <c r="V16" s="22">
        <v>210</v>
      </c>
      <c r="W16" s="22">
        <v>220</v>
      </c>
      <c r="X16" s="22">
        <v>233</v>
      </c>
      <c r="Y16" s="14">
        <f t="shared" si="5"/>
        <v>221</v>
      </c>
      <c r="Z16" s="22">
        <v>220</v>
      </c>
      <c r="AA16" s="22">
        <v>233</v>
      </c>
      <c r="AB16" s="22">
        <v>231</v>
      </c>
      <c r="AC16" s="14">
        <f t="shared" si="6"/>
        <v>228</v>
      </c>
      <c r="AD16" s="22">
        <v>233</v>
      </c>
      <c r="AE16" s="22">
        <v>231</v>
      </c>
      <c r="AF16" s="14">
        <v>233</v>
      </c>
      <c r="AG16" s="14">
        <f t="shared" si="7"/>
        <v>232</v>
      </c>
      <c r="AH16" s="22">
        <v>231</v>
      </c>
      <c r="AI16" s="22">
        <v>233</v>
      </c>
      <c r="AJ16" s="14">
        <v>226</v>
      </c>
      <c r="AK16" s="59">
        <f t="shared" si="8"/>
        <v>230</v>
      </c>
      <c r="AL16" s="23">
        <v>64</v>
      </c>
      <c r="AM16" s="26">
        <v>61</v>
      </c>
      <c r="AN16" s="25">
        <v>57</v>
      </c>
      <c r="AO16" s="22">
        <f t="shared" si="1"/>
        <v>61</v>
      </c>
      <c r="AP16" s="26">
        <v>61</v>
      </c>
      <c r="AQ16" s="25">
        <v>57</v>
      </c>
      <c r="AR16" s="25">
        <v>53</v>
      </c>
      <c r="AS16" s="22">
        <f t="shared" si="9"/>
        <v>57</v>
      </c>
      <c r="AT16" s="25">
        <v>57</v>
      </c>
      <c r="AU16" s="25">
        <v>53</v>
      </c>
      <c r="AV16" s="26">
        <v>51</v>
      </c>
      <c r="AW16" s="22">
        <f t="shared" si="10"/>
        <v>54</v>
      </c>
      <c r="AX16" s="25">
        <v>53</v>
      </c>
      <c r="AY16" s="26">
        <v>51</v>
      </c>
      <c r="AZ16" s="26">
        <v>60</v>
      </c>
      <c r="BA16" s="22">
        <f t="shared" si="11"/>
        <v>55</v>
      </c>
      <c r="BB16" s="26">
        <v>51</v>
      </c>
      <c r="BC16" s="26">
        <v>60</v>
      </c>
      <c r="BD16" s="23">
        <v>55</v>
      </c>
      <c r="BE16" s="22">
        <f t="shared" si="12"/>
        <v>55</v>
      </c>
      <c r="BF16" s="26">
        <v>60</v>
      </c>
      <c r="BG16" s="23">
        <v>55</v>
      </c>
      <c r="BH16" s="23">
        <v>58</v>
      </c>
      <c r="BI16" s="22">
        <f t="shared" si="13"/>
        <v>58</v>
      </c>
      <c r="BJ16" s="26">
        <v>55</v>
      </c>
      <c r="BK16" s="23">
        <v>58</v>
      </c>
      <c r="BL16" s="23">
        <v>56</v>
      </c>
      <c r="BM16" s="61">
        <f t="shared" si="14"/>
        <v>56</v>
      </c>
    </row>
    <row r="17" spans="2:65">
      <c r="B17" s="77" t="s">
        <v>123</v>
      </c>
      <c r="C17" s="91"/>
      <c r="D17" s="91"/>
      <c r="E17" s="94"/>
      <c r="F17" s="13">
        <v>121</v>
      </c>
      <c r="G17" s="19">
        <v>125</v>
      </c>
      <c r="H17" s="22">
        <v>139</v>
      </c>
      <c r="I17" s="14">
        <f t="shared" si="0"/>
        <v>128</v>
      </c>
      <c r="J17" s="14">
        <v>7549</v>
      </c>
      <c r="K17" s="14">
        <v>7590</v>
      </c>
      <c r="L17" s="14">
        <v>7536</v>
      </c>
      <c r="M17" s="14">
        <f t="shared" si="2"/>
        <v>-13</v>
      </c>
      <c r="N17" s="19">
        <v>125</v>
      </c>
      <c r="O17" s="22">
        <v>139</v>
      </c>
      <c r="P17" s="22">
        <v>127</v>
      </c>
      <c r="Q17" s="14">
        <f t="shared" si="3"/>
        <v>130</v>
      </c>
      <c r="R17" s="22">
        <v>139</v>
      </c>
      <c r="S17" s="22">
        <v>127</v>
      </c>
      <c r="T17" s="22">
        <v>118</v>
      </c>
      <c r="U17" s="14">
        <f t="shared" si="4"/>
        <v>128</v>
      </c>
      <c r="V17" s="22">
        <v>127</v>
      </c>
      <c r="W17" s="22">
        <v>118</v>
      </c>
      <c r="X17" s="22">
        <v>113</v>
      </c>
      <c r="Y17" s="14">
        <f t="shared" si="5"/>
        <v>119</v>
      </c>
      <c r="Z17" s="22">
        <v>118</v>
      </c>
      <c r="AA17" s="22">
        <v>113</v>
      </c>
      <c r="AB17" s="22">
        <v>109</v>
      </c>
      <c r="AC17" s="14">
        <f t="shared" si="6"/>
        <v>113</v>
      </c>
      <c r="AD17" s="22">
        <v>113</v>
      </c>
      <c r="AE17" s="22">
        <v>109</v>
      </c>
      <c r="AF17" s="14">
        <v>106</v>
      </c>
      <c r="AG17" s="14">
        <f t="shared" si="7"/>
        <v>109</v>
      </c>
      <c r="AH17" s="22">
        <v>109</v>
      </c>
      <c r="AI17" s="22">
        <v>106</v>
      </c>
      <c r="AJ17" s="14">
        <v>100</v>
      </c>
      <c r="AK17" s="59">
        <f t="shared" si="8"/>
        <v>105</v>
      </c>
      <c r="AL17" s="23">
        <v>105</v>
      </c>
      <c r="AM17" s="23">
        <v>113</v>
      </c>
      <c r="AN17" s="25">
        <v>125</v>
      </c>
      <c r="AO17" s="22">
        <f t="shared" si="1"/>
        <v>114</v>
      </c>
      <c r="AP17" s="23">
        <v>113</v>
      </c>
      <c r="AQ17" s="25">
        <v>125</v>
      </c>
      <c r="AR17" s="25">
        <v>121</v>
      </c>
      <c r="AS17" s="22">
        <f t="shared" si="9"/>
        <v>120</v>
      </c>
      <c r="AT17" s="25">
        <v>125</v>
      </c>
      <c r="AU17" s="25">
        <v>121</v>
      </c>
      <c r="AV17" s="23">
        <v>112</v>
      </c>
      <c r="AW17" s="22">
        <f t="shared" si="10"/>
        <v>119</v>
      </c>
      <c r="AX17" s="25">
        <v>121</v>
      </c>
      <c r="AY17" s="23">
        <v>112</v>
      </c>
      <c r="AZ17" s="23">
        <v>104</v>
      </c>
      <c r="BA17" s="22">
        <f t="shared" si="11"/>
        <v>112</v>
      </c>
      <c r="BB17" s="23">
        <v>112</v>
      </c>
      <c r="BC17" s="23">
        <v>104</v>
      </c>
      <c r="BD17" s="23">
        <v>101</v>
      </c>
      <c r="BE17" s="22">
        <f t="shared" si="12"/>
        <v>106</v>
      </c>
      <c r="BF17" s="23">
        <v>104</v>
      </c>
      <c r="BG17" s="23">
        <v>101</v>
      </c>
      <c r="BH17" s="23">
        <v>100</v>
      </c>
      <c r="BI17" s="22">
        <f t="shared" si="13"/>
        <v>102</v>
      </c>
      <c r="BJ17" s="23">
        <v>101</v>
      </c>
      <c r="BK17" s="23">
        <v>100</v>
      </c>
      <c r="BL17" s="23">
        <v>93</v>
      </c>
      <c r="BM17" s="61">
        <f t="shared" si="14"/>
        <v>98</v>
      </c>
    </row>
    <row r="18" spans="2:65">
      <c r="B18" s="77" t="s">
        <v>124</v>
      </c>
      <c r="C18" s="91"/>
      <c r="D18" s="91"/>
      <c r="E18" s="94"/>
      <c r="F18" s="13">
        <v>25</v>
      </c>
      <c r="G18" s="19">
        <v>23</v>
      </c>
      <c r="H18" s="22">
        <v>23</v>
      </c>
      <c r="I18" s="14">
        <f t="shared" si="0"/>
        <v>24</v>
      </c>
      <c r="J18" s="14">
        <v>2065</v>
      </c>
      <c r="K18" s="14">
        <v>2062</v>
      </c>
      <c r="L18" s="14">
        <v>2061</v>
      </c>
      <c r="M18" s="14">
        <f t="shared" si="2"/>
        <v>-4</v>
      </c>
      <c r="N18" s="19">
        <v>23</v>
      </c>
      <c r="O18" s="22">
        <v>23</v>
      </c>
      <c r="P18" s="22">
        <v>21</v>
      </c>
      <c r="Q18" s="14">
        <f t="shared" si="3"/>
        <v>22</v>
      </c>
      <c r="R18" s="22">
        <v>23</v>
      </c>
      <c r="S18" s="22">
        <v>21</v>
      </c>
      <c r="T18" s="22">
        <v>20</v>
      </c>
      <c r="U18" s="14">
        <f t="shared" si="4"/>
        <v>21</v>
      </c>
      <c r="V18" s="22">
        <v>21</v>
      </c>
      <c r="W18" s="22">
        <v>20</v>
      </c>
      <c r="X18" s="22">
        <v>20</v>
      </c>
      <c r="Y18" s="14">
        <f t="shared" si="5"/>
        <v>20</v>
      </c>
      <c r="Z18" s="22">
        <v>20</v>
      </c>
      <c r="AA18" s="22">
        <v>20</v>
      </c>
      <c r="AB18" s="22">
        <v>22</v>
      </c>
      <c r="AC18" s="14">
        <f t="shared" si="6"/>
        <v>21</v>
      </c>
      <c r="AD18" s="22">
        <v>20</v>
      </c>
      <c r="AE18" s="22">
        <v>22</v>
      </c>
      <c r="AF18" s="14">
        <v>22</v>
      </c>
      <c r="AG18" s="14">
        <f t="shared" si="7"/>
        <v>21</v>
      </c>
      <c r="AH18" s="22">
        <v>22</v>
      </c>
      <c r="AI18" s="22">
        <v>22</v>
      </c>
      <c r="AJ18" s="14">
        <v>24</v>
      </c>
      <c r="AK18" s="59">
        <f t="shared" si="8"/>
        <v>23</v>
      </c>
      <c r="AL18" s="23">
        <v>19</v>
      </c>
      <c r="AM18" s="23">
        <v>18</v>
      </c>
      <c r="AN18" s="25">
        <v>20</v>
      </c>
      <c r="AO18" s="22">
        <f t="shared" si="1"/>
        <v>19</v>
      </c>
      <c r="AP18" s="23">
        <v>18</v>
      </c>
      <c r="AQ18" s="25">
        <v>20</v>
      </c>
      <c r="AR18" s="25">
        <v>18</v>
      </c>
      <c r="AS18" s="22">
        <f t="shared" si="9"/>
        <v>19</v>
      </c>
      <c r="AT18" s="25">
        <v>20</v>
      </c>
      <c r="AU18" s="25">
        <v>18</v>
      </c>
      <c r="AV18" s="23">
        <v>16</v>
      </c>
      <c r="AW18" s="22">
        <f t="shared" si="10"/>
        <v>18</v>
      </c>
      <c r="AX18" s="25">
        <v>18</v>
      </c>
      <c r="AY18" s="23">
        <v>16</v>
      </c>
      <c r="AZ18" s="23">
        <v>18</v>
      </c>
      <c r="BA18" s="22">
        <f t="shared" si="11"/>
        <v>17</v>
      </c>
      <c r="BB18" s="23">
        <v>16</v>
      </c>
      <c r="BC18" s="23">
        <v>18</v>
      </c>
      <c r="BD18" s="23">
        <v>18</v>
      </c>
      <c r="BE18" s="22">
        <f t="shared" si="12"/>
        <v>17</v>
      </c>
      <c r="BF18" s="23">
        <v>18</v>
      </c>
      <c r="BG18" s="23">
        <v>18</v>
      </c>
      <c r="BH18" s="23">
        <v>18</v>
      </c>
      <c r="BI18" s="22">
        <f t="shared" si="13"/>
        <v>18</v>
      </c>
      <c r="BJ18" s="23">
        <v>18</v>
      </c>
      <c r="BK18" s="23">
        <v>18</v>
      </c>
      <c r="BL18" s="23">
        <v>21</v>
      </c>
      <c r="BM18" s="61">
        <f t="shared" si="14"/>
        <v>19</v>
      </c>
    </row>
    <row r="19" spans="2:65">
      <c r="B19" s="75" t="s">
        <v>120</v>
      </c>
      <c r="C19" s="91"/>
      <c r="D19" s="91"/>
      <c r="E19" s="94"/>
      <c r="F19" s="13">
        <v>69</v>
      </c>
      <c r="G19" s="19">
        <v>67</v>
      </c>
      <c r="H19" s="22">
        <v>62</v>
      </c>
      <c r="I19" s="14">
        <f t="shared" si="0"/>
        <v>66</v>
      </c>
      <c r="J19" s="14">
        <v>7610</v>
      </c>
      <c r="K19" s="14">
        <v>7725</v>
      </c>
      <c r="L19" s="14">
        <v>7925</v>
      </c>
      <c r="M19" s="14">
        <f t="shared" si="2"/>
        <v>315</v>
      </c>
      <c r="N19" s="19">
        <v>67</v>
      </c>
      <c r="O19" s="22">
        <v>62</v>
      </c>
      <c r="P19" s="22">
        <v>67</v>
      </c>
      <c r="Q19" s="14">
        <f t="shared" si="3"/>
        <v>65</v>
      </c>
      <c r="R19" s="22">
        <v>62</v>
      </c>
      <c r="S19" s="22">
        <v>67</v>
      </c>
      <c r="T19" s="22">
        <v>52</v>
      </c>
      <c r="U19" s="14">
        <f t="shared" si="4"/>
        <v>60</v>
      </c>
      <c r="V19" s="22">
        <v>67</v>
      </c>
      <c r="W19" s="22">
        <v>52</v>
      </c>
      <c r="X19" s="22">
        <v>55</v>
      </c>
      <c r="Y19" s="14">
        <f t="shared" si="5"/>
        <v>58</v>
      </c>
      <c r="Z19" s="22">
        <v>52</v>
      </c>
      <c r="AA19" s="22">
        <v>55</v>
      </c>
      <c r="AB19" s="22">
        <v>62</v>
      </c>
      <c r="AC19" s="14">
        <f t="shared" si="6"/>
        <v>56</v>
      </c>
      <c r="AD19" s="22">
        <v>55</v>
      </c>
      <c r="AE19" s="22">
        <v>62</v>
      </c>
      <c r="AF19" s="14">
        <v>60</v>
      </c>
      <c r="AG19" s="14">
        <f t="shared" si="7"/>
        <v>59</v>
      </c>
      <c r="AH19" s="22">
        <v>62</v>
      </c>
      <c r="AI19" s="22">
        <v>60</v>
      </c>
      <c r="AJ19" s="14">
        <v>58</v>
      </c>
      <c r="AK19" s="59">
        <f t="shared" si="8"/>
        <v>60</v>
      </c>
      <c r="AL19" s="23">
        <v>36</v>
      </c>
      <c r="AM19" s="23">
        <v>37</v>
      </c>
      <c r="AN19" s="25">
        <v>34</v>
      </c>
      <c r="AO19" s="22">
        <f t="shared" si="1"/>
        <v>36</v>
      </c>
      <c r="AP19" s="23">
        <v>37</v>
      </c>
      <c r="AQ19" s="25">
        <v>34</v>
      </c>
      <c r="AR19" s="25">
        <v>40</v>
      </c>
      <c r="AS19" s="22">
        <f t="shared" si="9"/>
        <v>37</v>
      </c>
      <c r="AT19" s="25">
        <v>34</v>
      </c>
      <c r="AU19" s="25">
        <v>40</v>
      </c>
      <c r="AV19" s="23">
        <v>42</v>
      </c>
      <c r="AW19" s="22">
        <f t="shared" si="10"/>
        <v>39</v>
      </c>
      <c r="AX19" s="25">
        <v>40</v>
      </c>
      <c r="AY19" s="23">
        <v>42</v>
      </c>
      <c r="AZ19" s="23">
        <v>47</v>
      </c>
      <c r="BA19" s="22">
        <f t="shared" si="11"/>
        <v>43</v>
      </c>
      <c r="BB19" s="23">
        <v>42</v>
      </c>
      <c r="BC19" s="23">
        <v>47</v>
      </c>
      <c r="BD19" s="23">
        <v>51</v>
      </c>
      <c r="BE19" s="22">
        <f t="shared" si="12"/>
        <v>47</v>
      </c>
      <c r="BF19" s="23">
        <v>47</v>
      </c>
      <c r="BG19" s="23">
        <v>51</v>
      </c>
      <c r="BH19" s="23">
        <v>48</v>
      </c>
      <c r="BI19" s="22">
        <f t="shared" si="13"/>
        <v>49</v>
      </c>
      <c r="BJ19" s="23">
        <v>51</v>
      </c>
      <c r="BK19" s="23">
        <v>48</v>
      </c>
      <c r="BL19" s="23">
        <v>50</v>
      </c>
      <c r="BM19" s="61">
        <f t="shared" si="14"/>
        <v>50</v>
      </c>
    </row>
    <row r="20" spans="2:65">
      <c r="B20" s="77" t="s">
        <v>125</v>
      </c>
      <c r="C20" s="92"/>
      <c r="D20" s="92"/>
      <c r="E20" s="95"/>
      <c r="F20" s="13">
        <v>21</v>
      </c>
      <c r="G20" s="19">
        <v>19</v>
      </c>
      <c r="H20" s="22">
        <v>19</v>
      </c>
      <c r="I20" s="14">
        <f t="shared" si="0"/>
        <v>20</v>
      </c>
      <c r="J20" s="14">
        <v>1040</v>
      </c>
      <c r="K20" s="14">
        <v>1006</v>
      </c>
      <c r="L20" s="14">
        <v>989</v>
      </c>
      <c r="M20" s="14">
        <f t="shared" si="2"/>
        <v>-51</v>
      </c>
      <c r="N20" s="19">
        <v>19</v>
      </c>
      <c r="O20" s="22">
        <v>19</v>
      </c>
      <c r="P20" s="22">
        <v>17</v>
      </c>
      <c r="Q20" s="14">
        <f t="shared" si="3"/>
        <v>18</v>
      </c>
      <c r="R20" s="22">
        <v>19</v>
      </c>
      <c r="S20" s="22">
        <v>17</v>
      </c>
      <c r="T20" s="22">
        <v>15</v>
      </c>
      <c r="U20" s="14">
        <f t="shared" si="4"/>
        <v>17</v>
      </c>
      <c r="V20" s="22">
        <v>17</v>
      </c>
      <c r="W20" s="22">
        <v>15</v>
      </c>
      <c r="X20" s="22">
        <v>15</v>
      </c>
      <c r="Y20" s="14">
        <f t="shared" si="5"/>
        <v>16</v>
      </c>
      <c r="Z20" s="22">
        <v>15</v>
      </c>
      <c r="AA20" s="22">
        <v>15</v>
      </c>
      <c r="AB20" s="22">
        <v>17</v>
      </c>
      <c r="AC20" s="14">
        <f t="shared" si="6"/>
        <v>16</v>
      </c>
      <c r="AD20" s="22">
        <v>15</v>
      </c>
      <c r="AE20" s="22">
        <v>17</v>
      </c>
      <c r="AF20" s="14">
        <v>18</v>
      </c>
      <c r="AG20" s="14">
        <f t="shared" si="7"/>
        <v>17</v>
      </c>
      <c r="AH20" s="22">
        <v>17</v>
      </c>
      <c r="AI20" s="22">
        <v>18</v>
      </c>
      <c r="AJ20" s="14">
        <v>22</v>
      </c>
      <c r="AK20" s="59">
        <f t="shared" si="8"/>
        <v>19</v>
      </c>
      <c r="AL20" s="23">
        <v>20</v>
      </c>
      <c r="AM20" s="23">
        <v>18</v>
      </c>
      <c r="AN20" s="25">
        <v>16</v>
      </c>
      <c r="AO20" s="22">
        <f t="shared" si="1"/>
        <v>18</v>
      </c>
      <c r="AP20" s="23">
        <v>18</v>
      </c>
      <c r="AQ20" s="25">
        <v>16</v>
      </c>
      <c r="AR20" s="25">
        <v>15</v>
      </c>
      <c r="AS20" s="22">
        <f t="shared" si="9"/>
        <v>16</v>
      </c>
      <c r="AT20" s="25">
        <v>16</v>
      </c>
      <c r="AU20" s="25">
        <v>15</v>
      </c>
      <c r="AV20" s="23">
        <v>13</v>
      </c>
      <c r="AW20" s="22">
        <f t="shared" si="10"/>
        <v>15</v>
      </c>
      <c r="AX20" s="25">
        <v>15</v>
      </c>
      <c r="AY20" s="23">
        <v>13</v>
      </c>
      <c r="AZ20" s="23">
        <v>13</v>
      </c>
      <c r="BA20" s="22">
        <f t="shared" si="11"/>
        <v>14</v>
      </c>
      <c r="BB20" s="23">
        <v>13</v>
      </c>
      <c r="BC20" s="23">
        <v>13</v>
      </c>
      <c r="BD20" s="23">
        <v>15</v>
      </c>
      <c r="BE20" s="22">
        <f t="shared" si="12"/>
        <v>14</v>
      </c>
      <c r="BF20" s="23">
        <v>13</v>
      </c>
      <c r="BG20" s="23">
        <v>13</v>
      </c>
      <c r="BH20" s="23">
        <v>16</v>
      </c>
      <c r="BI20" s="22">
        <f t="shared" si="13"/>
        <v>14</v>
      </c>
      <c r="BJ20" s="23">
        <v>13</v>
      </c>
      <c r="BK20" s="23">
        <v>16</v>
      </c>
      <c r="BL20" s="23">
        <v>20</v>
      </c>
      <c r="BM20" s="61">
        <f t="shared" si="14"/>
        <v>16</v>
      </c>
    </row>
    <row r="21" spans="2:65">
      <c r="B21" s="4" t="s">
        <v>18</v>
      </c>
      <c r="C21" s="5">
        <v>200</v>
      </c>
      <c r="D21" s="6">
        <v>946</v>
      </c>
      <c r="E21" s="2">
        <f>ROUND(D21/C21,1)</f>
        <v>4.7</v>
      </c>
      <c r="F21" s="5">
        <f t="shared" ref="F21:Q21" si="15">SUM(F4:F20)</f>
        <v>2378</v>
      </c>
      <c r="G21" s="5">
        <f t="shared" si="15"/>
        <v>2432</v>
      </c>
      <c r="H21" s="5">
        <f t="shared" si="15"/>
        <v>2405</v>
      </c>
      <c r="I21" s="5">
        <f>SUM(I4:I20)</f>
        <v>2406</v>
      </c>
      <c r="J21" s="5">
        <f t="shared" si="15"/>
        <v>149407</v>
      </c>
      <c r="K21" s="5">
        <f t="shared" si="15"/>
        <v>152051</v>
      </c>
      <c r="L21" s="5">
        <f t="shared" si="15"/>
        <v>153896</v>
      </c>
      <c r="M21" s="5">
        <f t="shared" si="15"/>
        <v>4489</v>
      </c>
      <c r="N21" s="5">
        <f t="shared" si="15"/>
        <v>2432</v>
      </c>
      <c r="O21" s="5">
        <f t="shared" si="15"/>
        <v>2405</v>
      </c>
      <c r="P21" s="5">
        <f t="shared" si="15"/>
        <v>2423</v>
      </c>
      <c r="Q21" s="5">
        <f t="shared" si="15"/>
        <v>2418</v>
      </c>
      <c r="R21" s="14">
        <f t="shared" ref="R21:AA21" si="16">SUM(R4:R20)</f>
        <v>2405</v>
      </c>
      <c r="S21" s="14">
        <f t="shared" si="16"/>
        <v>2423</v>
      </c>
      <c r="T21" s="14">
        <f t="shared" si="16"/>
        <v>2365</v>
      </c>
      <c r="U21" s="14">
        <f t="shared" si="16"/>
        <v>2399</v>
      </c>
      <c r="V21" s="14">
        <f t="shared" si="16"/>
        <v>2423</v>
      </c>
      <c r="W21" s="14">
        <f t="shared" si="16"/>
        <v>2365</v>
      </c>
      <c r="X21" s="14">
        <f t="shared" si="16"/>
        <v>2380</v>
      </c>
      <c r="Y21" s="14">
        <f t="shared" si="16"/>
        <v>2387</v>
      </c>
      <c r="Z21" s="14">
        <f t="shared" si="16"/>
        <v>2365</v>
      </c>
      <c r="AA21" s="14">
        <f t="shared" si="16"/>
        <v>2380</v>
      </c>
      <c r="AB21" s="14">
        <f>SUM(AB4:AB20)</f>
        <v>2354</v>
      </c>
      <c r="AC21" s="14">
        <f>SUM(AC4:AC20)</f>
        <v>2367</v>
      </c>
      <c r="AD21" s="14">
        <f t="shared" ref="AD21" si="17">SUM(AD4:AD20)</f>
        <v>2380</v>
      </c>
      <c r="AE21" s="14">
        <f>SUM(AE4:AE20)</f>
        <v>2354</v>
      </c>
      <c r="AF21" s="14">
        <f>SUM(AF4:AF20)</f>
        <v>2267</v>
      </c>
      <c r="AG21" s="14">
        <f>SUM(AG4:AG20)</f>
        <v>2335</v>
      </c>
      <c r="AH21" s="14">
        <f t="shared" ref="AH21" si="18">SUM(AH4:AH20)</f>
        <v>2354</v>
      </c>
      <c r="AI21" s="14">
        <f>SUM(AI4:AI20)</f>
        <v>2267</v>
      </c>
      <c r="AJ21" s="14">
        <f>SUM(AJ4:AJ20)</f>
        <v>2189</v>
      </c>
      <c r="AK21" s="59">
        <f>SUM(AK4:AK20)</f>
        <v>2270</v>
      </c>
      <c r="AL21" s="5"/>
      <c r="AM21" s="5"/>
      <c r="AN21" s="5"/>
      <c r="AO21" s="5"/>
      <c r="AP21" s="5"/>
      <c r="AQ21" s="5"/>
      <c r="AR21" s="5"/>
      <c r="AS21" s="5"/>
      <c r="AT21" s="14">
        <f t="shared" ref="AT21:BA21" si="19">SUM(AT4:AT20)</f>
        <v>1307</v>
      </c>
      <c r="AU21" s="14">
        <f t="shared" si="19"/>
        <v>1292</v>
      </c>
      <c r="AV21" s="14">
        <f t="shared" si="19"/>
        <v>1264</v>
      </c>
      <c r="AW21" s="14">
        <f t="shared" si="19"/>
        <v>1287</v>
      </c>
      <c r="AX21" s="14">
        <f t="shared" si="19"/>
        <v>1292</v>
      </c>
      <c r="AY21" s="14">
        <f t="shared" si="19"/>
        <v>1264</v>
      </c>
      <c r="AZ21" s="14">
        <f t="shared" si="19"/>
        <v>1271</v>
      </c>
      <c r="BA21" s="14">
        <f t="shared" si="19"/>
        <v>1275</v>
      </c>
      <c r="BB21" s="14">
        <f t="shared" ref="BB21:BI21" si="20">SUM(BB4:BB20)</f>
        <v>1264</v>
      </c>
      <c r="BC21" s="14">
        <f t="shared" si="20"/>
        <v>1271</v>
      </c>
      <c r="BD21" s="14">
        <f t="shared" si="20"/>
        <v>1232</v>
      </c>
      <c r="BE21" s="14">
        <f t="shared" si="20"/>
        <v>1255</v>
      </c>
      <c r="BF21" s="14">
        <f t="shared" si="20"/>
        <v>1271</v>
      </c>
      <c r="BG21" s="14">
        <f t="shared" si="20"/>
        <v>1230</v>
      </c>
      <c r="BH21" s="14">
        <f t="shared" si="20"/>
        <v>1157</v>
      </c>
      <c r="BI21" s="14">
        <f t="shared" si="20"/>
        <v>1220</v>
      </c>
      <c r="BJ21" s="14">
        <f t="shared" ref="BJ21:BM21" si="21">SUM(BJ4:BJ20)</f>
        <v>1230</v>
      </c>
      <c r="BK21" s="14">
        <f t="shared" si="21"/>
        <v>1157</v>
      </c>
      <c r="BL21" s="14">
        <f t="shared" si="21"/>
        <v>1081</v>
      </c>
      <c r="BM21" s="59">
        <f t="shared" si="21"/>
        <v>1156</v>
      </c>
    </row>
  </sheetData>
  <mergeCells count="19">
    <mergeCell ref="C4:C20"/>
    <mergeCell ref="D4:D20"/>
    <mergeCell ref="E4:E20"/>
    <mergeCell ref="R2:U2"/>
    <mergeCell ref="AL2:AO2"/>
    <mergeCell ref="BJ2:BM2"/>
    <mergeCell ref="BF2:BI2"/>
    <mergeCell ref="BB2:BE2"/>
    <mergeCell ref="B1:AW1"/>
    <mergeCell ref="F2:I2"/>
    <mergeCell ref="J2:M2"/>
    <mergeCell ref="N2:Q2"/>
    <mergeCell ref="AT2:AW2"/>
    <mergeCell ref="AX2:BA2"/>
    <mergeCell ref="V2:Y2"/>
    <mergeCell ref="Z2:AC2"/>
    <mergeCell ref="AD2:AG2"/>
    <mergeCell ref="AP2:AS2"/>
    <mergeCell ref="AH2:AK2"/>
  </mergeCells>
  <pageMargins left="0.23622047244094491" right="0.19685039370078741" top="0.43307086614173229" bottom="0.35433070866141736" header="0.19685039370078741" footer="0.19685039370078741"/>
  <pageSetup paperSize="9" scale="6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AR21"/>
  <sheetViews>
    <sheetView topLeftCell="B1" zoomScale="75" zoomScaleNormal="75" workbookViewId="0">
      <pane xSplit="4" ySplit="3" topLeftCell="U4" activePane="bottomRight" state="frozen"/>
      <selection activeCell="B1" sqref="B1"/>
      <selection pane="topRight" activeCell="F1" sqref="F1"/>
      <selection pane="bottomLeft" activeCell="B5" sqref="B5"/>
      <selection pane="bottomRight" activeCell="AR17" sqref="AR17"/>
    </sheetView>
  </sheetViews>
  <sheetFormatPr defaultColWidth="9.109375" defaultRowHeight="18"/>
  <cols>
    <col min="1" max="1" width="5" style="1" customWidth="1"/>
    <col min="2" max="2" width="37.109375" style="1" customWidth="1"/>
    <col min="3" max="3" width="15" style="1" hidden="1" customWidth="1"/>
    <col min="4" max="4" width="13.88671875" style="1" hidden="1" customWidth="1"/>
    <col min="5" max="5" width="22" style="1" hidden="1" customWidth="1"/>
    <col min="6" max="17" width="14.33203125" style="1" hidden="1" customWidth="1"/>
    <col min="18" max="18" width="22.6640625" style="1" hidden="1" customWidth="1"/>
    <col min="19" max="19" width="22.33203125" style="1" hidden="1" customWidth="1"/>
    <col min="20" max="20" width="22.6640625" style="1" hidden="1" customWidth="1"/>
    <col min="21" max="21" width="13.6640625" style="1" customWidth="1"/>
    <col min="22" max="23" width="13.33203125" style="1" customWidth="1"/>
    <col min="24" max="25" width="14" style="1" customWidth="1"/>
    <col min="26" max="26" width="10.88671875" style="1" customWidth="1"/>
    <col min="27" max="27" width="14.88671875" style="1" customWidth="1"/>
    <col min="28" max="28" width="21.6640625" style="1" customWidth="1"/>
    <col min="29" max="32" width="12.5546875" style="1" customWidth="1"/>
    <col min="33" max="42" width="12" style="1" customWidth="1"/>
    <col min="43" max="43" width="13.44140625" style="1" customWidth="1"/>
    <col min="44" max="44" width="23.6640625" style="1" customWidth="1"/>
    <col min="45" max="16384" width="9.109375" style="1"/>
  </cols>
  <sheetData>
    <row r="1" spans="2:44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</row>
    <row r="2" spans="2:44" ht="102.75" customHeight="1">
      <c r="B2" s="15"/>
      <c r="C2" s="16" t="s">
        <v>0</v>
      </c>
      <c r="D2" s="16" t="s">
        <v>19</v>
      </c>
      <c r="E2" s="16" t="s">
        <v>20</v>
      </c>
      <c r="F2" s="98" t="s">
        <v>25</v>
      </c>
      <c r="G2" s="99"/>
      <c r="H2" s="99"/>
      <c r="I2" s="99"/>
      <c r="J2" s="100"/>
      <c r="K2" s="98" t="s">
        <v>21</v>
      </c>
      <c r="L2" s="99"/>
      <c r="M2" s="99"/>
      <c r="N2" s="100"/>
      <c r="O2" s="98" t="s">
        <v>58</v>
      </c>
      <c r="P2" s="99"/>
      <c r="Q2" s="99"/>
      <c r="R2" s="99"/>
      <c r="S2" s="99"/>
      <c r="T2" s="100"/>
      <c r="U2" s="98" t="s">
        <v>22</v>
      </c>
      <c r="V2" s="99"/>
      <c r="W2" s="99"/>
      <c r="X2" s="99"/>
      <c r="Y2" s="99"/>
      <c r="Z2" s="99"/>
      <c r="AA2" s="100"/>
      <c r="AB2" s="105" t="s">
        <v>80</v>
      </c>
      <c r="AC2" s="96" t="s">
        <v>85</v>
      </c>
      <c r="AD2" s="97"/>
      <c r="AE2" s="97"/>
      <c r="AF2" s="104"/>
      <c r="AG2" s="96" t="s">
        <v>86</v>
      </c>
      <c r="AH2" s="97"/>
      <c r="AI2" s="97"/>
      <c r="AJ2" s="104"/>
      <c r="AK2" s="107" t="s">
        <v>68</v>
      </c>
      <c r="AL2" s="108"/>
      <c r="AM2" s="108"/>
      <c r="AN2" s="108"/>
      <c r="AO2" s="108"/>
      <c r="AP2" s="108"/>
      <c r="AQ2" s="109"/>
      <c r="AR2" s="105" t="s">
        <v>81</v>
      </c>
    </row>
    <row r="3" spans="2:44" ht="70.5" customHeight="1">
      <c r="B3" s="15"/>
      <c r="C3" s="17"/>
      <c r="D3" s="17"/>
      <c r="E3" s="17"/>
      <c r="F3" s="18">
        <v>42370</v>
      </c>
      <c r="G3" s="18">
        <v>42736</v>
      </c>
      <c r="H3" s="18">
        <v>43101</v>
      </c>
      <c r="I3" s="18"/>
      <c r="J3" s="18" t="s">
        <v>23</v>
      </c>
      <c r="K3" s="18">
        <v>42370</v>
      </c>
      <c r="L3" s="18">
        <v>42736</v>
      </c>
      <c r="M3" s="18">
        <v>43101</v>
      </c>
      <c r="N3" s="18" t="s">
        <v>23</v>
      </c>
      <c r="O3" s="18">
        <v>42370</v>
      </c>
      <c r="P3" s="18">
        <v>42736</v>
      </c>
      <c r="Q3" s="18">
        <v>43101</v>
      </c>
      <c r="R3" s="18"/>
      <c r="S3" s="18" t="s">
        <v>23</v>
      </c>
      <c r="T3" s="18" t="s">
        <v>57</v>
      </c>
      <c r="U3" s="18">
        <v>44013</v>
      </c>
      <c r="V3" s="18">
        <v>44378</v>
      </c>
      <c r="W3" s="18">
        <v>44743</v>
      </c>
      <c r="X3" s="18" t="s">
        <v>23</v>
      </c>
      <c r="Y3" s="18" t="s">
        <v>84</v>
      </c>
      <c r="Z3" s="18" t="s">
        <v>24</v>
      </c>
      <c r="AA3" s="21" t="s">
        <v>79</v>
      </c>
      <c r="AB3" s="106"/>
      <c r="AC3" s="18">
        <v>44013</v>
      </c>
      <c r="AD3" s="18">
        <v>44378</v>
      </c>
      <c r="AE3" s="18">
        <v>44743</v>
      </c>
      <c r="AF3" s="24" t="s">
        <v>66</v>
      </c>
      <c r="AG3" s="18">
        <v>44013</v>
      </c>
      <c r="AH3" s="18">
        <v>44378</v>
      </c>
      <c r="AI3" s="18">
        <v>44743</v>
      </c>
      <c r="AJ3" s="18" t="s">
        <v>66</v>
      </c>
      <c r="AK3" s="18">
        <v>43647</v>
      </c>
      <c r="AL3" s="18">
        <v>44013</v>
      </c>
      <c r="AM3" s="18">
        <v>44378</v>
      </c>
      <c r="AN3" s="18" t="s">
        <v>82</v>
      </c>
      <c r="AO3" s="18" t="s">
        <v>23</v>
      </c>
      <c r="AP3" s="18" t="s">
        <v>24</v>
      </c>
      <c r="AQ3" s="21" t="s">
        <v>83</v>
      </c>
      <c r="AR3" s="106"/>
    </row>
    <row r="4" spans="2:44" ht="37.5" customHeight="1">
      <c r="B4" s="74" t="s">
        <v>115</v>
      </c>
      <c r="C4" s="90">
        <v>175</v>
      </c>
      <c r="D4" s="101">
        <v>946</v>
      </c>
      <c r="E4" s="93">
        <f>ROUND(D4/C4,1)</f>
        <v>5.4</v>
      </c>
      <c r="F4" s="13">
        <v>56732</v>
      </c>
      <c r="G4" s="14">
        <v>56358</v>
      </c>
      <c r="H4" s="14">
        <v>55716</v>
      </c>
      <c r="I4" s="14"/>
      <c r="J4" s="14">
        <f>H4-F4</f>
        <v>-1016</v>
      </c>
      <c r="K4" s="14">
        <v>10653</v>
      </c>
      <c r="L4" s="14">
        <v>10714</v>
      </c>
      <c r="M4" s="14">
        <v>10848</v>
      </c>
      <c r="N4" s="14">
        <f>M4-K4</f>
        <v>195</v>
      </c>
      <c r="O4" s="14">
        <f>F4-K4</f>
        <v>46079</v>
      </c>
      <c r="P4" s="14">
        <f>G4-L4</f>
        <v>45644</v>
      </c>
      <c r="Q4" s="14">
        <f>H4-M4</f>
        <v>44868</v>
      </c>
      <c r="R4" s="14"/>
      <c r="S4" s="14">
        <f>Q4-O4</f>
        <v>-1211</v>
      </c>
      <c r="T4" s="14">
        <f>ROUND((O4+P4+Q4)/3,0)</f>
        <v>45530</v>
      </c>
      <c r="U4" s="22">
        <v>602</v>
      </c>
      <c r="V4" s="22">
        <v>591</v>
      </c>
      <c r="W4" s="14">
        <v>596</v>
      </c>
      <c r="X4" s="22">
        <f>W4-U4</f>
        <v>-6</v>
      </c>
      <c r="Y4" s="14">
        <f>ROUND((U4+V4+W4)/3,0)</f>
        <v>596</v>
      </c>
      <c r="Z4" s="19">
        <f>ROUND(X4/Y4,2)</f>
        <v>-0.01</v>
      </c>
      <c r="AA4" s="20">
        <f>IF(Z4&gt;0,Z4+1,IF(Z4&lt;-0.01,1,1-Z4*-1))+0.01</f>
        <v>1</v>
      </c>
      <c r="AB4" s="42">
        <f>ROUND(Y4*AA4,0)</f>
        <v>596</v>
      </c>
      <c r="AC4" s="23">
        <v>92</v>
      </c>
      <c r="AD4" s="23">
        <v>91</v>
      </c>
      <c r="AE4" s="23">
        <v>83</v>
      </c>
      <c r="AF4" s="23">
        <f>ROUND(SUM(AC4:AE4)/3,0)</f>
        <v>89</v>
      </c>
      <c r="AG4" s="27">
        <v>0</v>
      </c>
      <c r="AH4" s="27">
        <v>0</v>
      </c>
      <c r="AI4" s="87">
        <v>2</v>
      </c>
      <c r="AJ4" s="23">
        <f>MEDIAN(AG4:AI4)</f>
        <v>0</v>
      </c>
      <c r="AK4" s="51">
        <f>AG4+AC4</f>
        <v>92</v>
      </c>
      <c r="AL4" s="51">
        <f>AH4+AD4</f>
        <v>91</v>
      </c>
      <c r="AM4" s="51">
        <f>AI4+AE4</f>
        <v>85</v>
      </c>
      <c r="AN4" s="23">
        <f t="shared" ref="AN4:AN10" si="0">ROUND(SUM(AK4:AM4)/3,0)</f>
        <v>89</v>
      </c>
      <c r="AO4" s="22">
        <f t="shared" ref="AO4:AO10" si="1">AM4-AK4</f>
        <v>-7</v>
      </c>
      <c r="AP4" s="19">
        <f t="shared" ref="AP4:AP10" si="2">ROUND(AO4/AN4,2)</f>
        <v>-0.08</v>
      </c>
      <c r="AQ4" s="20">
        <f t="shared" ref="AQ4:AQ10" si="3">IF(AP4&gt;0,AP4+1,IF(AP4&lt;-0.01,1,1-AP4*-1))</f>
        <v>1</v>
      </c>
      <c r="AR4" s="41">
        <f>ROUND(AN4*AQ4,0)</f>
        <v>89</v>
      </c>
    </row>
    <row r="5" spans="2:44" ht="38.25" customHeight="1">
      <c r="B5" s="74" t="s">
        <v>116</v>
      </c>
      <c r="C5" s="91"/>
      <c r="D5" s="102"/>
      <c r="E5" s="94"/>
      <c r="F5" s="13">
        <v>29175</v>
      </c>
      <c r="G5" s="14">
        <v>28863</v>
      </c>
      <c r="H5" s="14">
        <v>28737</v>
      </c>
      <c r="I5" s="14"/>
      <c r="J5" s="14">
        <f t="shared" ref="J5:J19" si="4">H5-F5</f>
        <v>-438</v>
      </c>
      <c r="K5" s="14">
        <v>5668</v>
      </c>
      <c r="L5" s="14">
        <v>5808</v>
      </c>
      <c r="M5" s="14">
        <v>5822</v>
      </c>
      <c r="N5" s="14">
        <f t="shared" ref="N5:N20" si="5">M5-K5</f>
        <v>154</v>
      </c>
      <c r="O5" s="14">
        <f t="shared" ref="O5:O20" si="6">F5-K5</f>
        <v>23507</v>
      </c>
      <c r="P5" s="14">
        <f t="shared" ref="P5:P20" si="7">G5-L5</f>
        <v>23055</v>
      </c>
      <c r="Q5" s="14">
        <f t="shared" ref="Q5:Q20" si="8">H5-M5</f>
        <v>22915</v>
      </c>
      <c r="R5" s="14"/>
      <c r="S5" s="14">
        <f t="shared" ref="S5:S20" si="9">Q5-O5</f>
        <v>-592</v>
      </c>
      <c r="T5" s="14">
        <f t="shared" ref="T5:T20" si="10">ROUND((O5+P5+Q5)/3,0)</f>
        <v>23159</v>
      </c>
      <c r="U5" s="22">
        <v>211</v>
      </c>
      <c r="V5" s="22">
        <v>208</v>
      </c>
      <c r="W5" s="14">
        <v>192</v>
      </c>
      <c r="X5" s="22">
        <f>W5-U5</f>
        <v>-19</v>
      </c>
      <c r="Y5" s="14">
        <f>ROUND((U5+V5+W5)/3,0)</f>
        <v>204</v>
      </c>
      <c r="Z5" s="19">
        <f t="shared" ref="Z5:Z20" si="11">ROUND(X5/Y5,2)</f>
        <v>-0.09</v>
      </c>
      <c r="AA5" s="20">
        <f t="shared" ref="AA5:AA20" si="12">IF(Z5&gt;0,Z5+1,IF(Z5&lt;-0.01,1,1-Z5*-1))</f>
        <v>1</v>
      </c>
      <c r="AB5" s="42">
        <f>ROUND(Y5*AA5,0)</f>
        <v>204</v>
      </c>
      <c r="AC5" s="23">
        <v>54</v>
      </c>
      <c r="AD5" s="23">
        <v>52</v>
      </c>
      <c r="AE5" s="23">
        <v>45</v>
      </c>
      <c r="AF5" s="23">
        <f t="shared" ref="AF5:AF20" si="13">ROUND(SUM(AC5:AE5)/3,0)</f>
        <v>50</v>
      </c>
      <c r="AG5" s="27">
        <v>0</v>
      </c>
      <c r="AH5" s="27">
        <v>0</v>
      </c>
      <c r="AI5" s="87">
        <v>2</v>
      </c>
      <c r="AJ5" s="23">
        <f t="shared" ref="AJ5:AJ20" si="14">MEDIAN(AG5:AI5)</f>
        <v>0</v>
      </c>
      <c r="AK5" s="51">
        <f t="shared" ref="AK5:AK20" si="15">AG5+AC5</f>
        <v>54</v>
      </c>
      <c r="AL5" s="51">
        <f t="shared" ref="AL5:AL20" si="16">AH5+AD5</f>
        <v>52</v>
      </c>
      <c r="AM5" s="51">
        <f t="shared" ref="AM5:AM20" si="17">AI5+AE5</f>
        <v>47</v>
      </c>
      <c r="AN5" s="23">
        <f t="shared" si="0"/>
        <v>51</v>
      </c>
      <c r="AO5" s="22">
        <f t="shared" si="1"/>
        <v>-7</v>
      </c>
      <c r="AP5" s="19">
        <f t="shared" si="2"/>
        <v>-0.14000000000000001</v>
      </c>
      <c r="AQ5" s="20">
        <f t="shared" si="3"/>
        <v>1</v>
      </c>
      <c r="AR5" s="41">
        <f t="shared" ref="AR5:AR20" si="18">ROUND(AN5*AQ5,0)</f>
        <v>51</v>
      </c>
    </row>
    <row r="6" spans="2:44" ht="38.25" customHeight="1">
      <c r="B6" s="74" t="s">
        <v>118</v>
      </c>
      <c r="C6" s="91"/>
      <c r="D6" s="102"/>
      <c r="E6" s="94"/>
      <c r="F6" s="13">
        <v>46205</v>
      </c>
      <c r="G6" s="14">
        <v>45955</v>
      </c>
      <c r="H6" s="14">
        <v>45561</v>
      </c>
      <c r="I6" s="14"/>
      <c r="J6" s="14">
        <f t="shared" si="4"/>
        <v>-644</v>
      </c>
      <c r="K6" s="14">
        <v>9514</v>
      </c>
      <c r="L6" s="14">
        <v>9593</v>
      </c>
      <c r="M6" s="14">
        <v>9611</v>
      </c>
      <c r="N6" s="14">
        <f t="shared" si="5"/>
        <v>97</v>
      </c>
      <c r="O6" s="14">
        <f t="shared" si="6"/>
        <v>36691</v>
      </c>
      <c r="P6" s="14">
        <f t="shared" si="7"/>
        <v>36362</v>
      </c>
      <c r="Q6" s="14">
        <f t="shared" si="8"/>
        <v>35950</v>
      </c>
      <c r="R6" s="14"/>
      <c r="S6" s="14">
        <f t="shared" si="9"/>
        <v>-741</v>
      </c>
      <c r="T6" s="14">
        <f t="shared" si="10"/>
        <v>36334</v>
      </c>
      <c r="U6" s="22">
        <v>245</v>
      </c>
      <c r="V6" s="22">
        <v>239</v>
      </c>
      <c r="W6" s="14">
        <v>233</v>
      </c>
      <c r="X6" s="19">
        <f t="shared" ref="X6:X20" si="19">W6-U6</f>
        <v>-12</v>
      </c>
      <c r="Y6" s="14">
        <f t="shared" ref="Y6:Y20" si="20">ROUND((U6+V6+W6)/3,0)</f>
        <v>239</v>
      </c>
      <c r="Z6" s="19">
        <f t="shared" si="11"/>
        <v>-0.05</v>
      </c>
      <c r="AA6" s="20">
        <f>IF(Z6&gt;0,Z6+1,IF(Z6&lt;-0.01,1,1-Z6*-1))+0.01</f>
        <v>1.01</v>
      </c>
      <c r="AB6" s="42">
        <f t="shared" ref="AB6:AB20" si="21">ROUND(Y6*AA6,0)</f>
        <v>241</v>
      </c>
      <c r="AC6" s="23">
        <v>78</v>
      </c>
      <c r="AD6" s="23">
        <v>75</v>
      </c>
      <c r="AE6" s="23">
        <v>68</v>
      </c>
      <c r="AF6" s="23">
        <f t="shared" si="13"/>
        <v>74</v>
      </c>
      <c r="AG6" s="27">
        <v>1</v>
      </c>
      <c r="AH6" s="27">
        <v>1</v>
      </c>
      <c r="AI6" s="87">
        <v>1</v>
      </c>
      <c r="AJ6" s="23">
        <f t="shared" si="14"/>
        <v>1</v>
      </c>
      <c r="AK6" s="51">
        <f t="shared" si="15"/>
        <v>79</v>
      </c>
      <c r="AL6" s="51">
        <f t="shared" si="16"/>
        <v>76</v>
      </c>
      <c r="AM6" s="51">
        <f t="shared" si="17"/>
        <v>69</v>
      </c>
      <c r="AN6" s="23">
        <f t="shared" si="0"/>
        <v>75</v>
      </c>
      <c r="AO6" s="22">
        <f t="shared" si="1"/>
        <v>-10</v>
      </c>
      <c r="AP6" s="19">
        <f t="shared" si="2"/>
        <v>-0.13</v>
      </c>
      <c r="AQ6" s="67">
        <f t="shared" si="3"/>
        <v>1</v>
      </c>
      <c r="AR6" s="41">
        <f t="shared" si="18"/>
        <v>75</v>
      </c>
    </row>
    <row r="7" spans="2:44">
      <c r="B7" s="74" t="s">
        <v>112</v>
      </c>
      <c r="C7" s="91"/>
      <c r="D7" s="102"/>
      <c r="E7" s="94"/>
      <c r="F7" s="13">
        <v>301572</v>
      </c>
      <c r="G7" s="14">
        <v>298096</v>
      </c>
      <c r="H7" s="14">
        <v>295374</v>
      </c>
      <c r="I7" s="14"/>
      <c r="J7" s="14">
        <f t="shared" si="4"/>
        <v>-6198</v>
      </c>
      <c r="K7" s="14">
        <v>54124</v>
      </c>
      <c r="L7" s="14">
        <v>54920</v>
      </c>
      <c r="M7" s="14">
        <v>55529</v>
      </c>
      <c r="N7" s="14">
        <f t="shared" si="5"/>
        <v>1405</v>
      </c>
      <c r="O7" s="14">
        <f t="shared" si="6"/>
        <v>247448</v>
      </c>
      <c r="P7" s="14">
        <f t="shared" si="7"/>
        <v>243176</v>
      </c>
      <c r="Q7" s="14">
        <f t="shared" si="8"/>
        <v>239845</v>
      </c>
      <c r="R7" s="14"/>
      <c r="S7" s="14">
        <f t="shared" si="9"/>
        <v>-7603</v>
      </c>
      <c r="T7" s="14">
        <f t="shared" si="10"/>
        <v>243490</v>
      </c>
      <c r="U7" s="22">
        <v>645</v>
      </c>
      <c r="V7" s="22">
        <v>581</v>
      </c>
      <c r="W7" s="14">
        <v>538</v>
      </c>
      <c r="X7" s="19">
        <f t="shared" si="19"/>
        <v>-107</v>
      </c>
      <c r="Y7" s="14">
        <f t="shared" si="20"/>
        <v>588</v>
      </c>
      <c r="Z7" s="19">
        <f t="shared" si="11"/>
        <v>-0.18</v>
      </c>
      <c r="AA7" s="20">
        <f t="shared" si="12"/>
        <v>1</v>
      </c>
      <c r="AB7" s="42">
        <f t="shared" si="21"/>
        <v>588</v>
      </c>
      <c r="AC7" s="23">
        <v>583</v>
      </c>
      <c r="AD7" s="23">
        <v>516</v>
      </c>
      <c r="AE7" s="23">
        <v>476</v>
      </c>
      <c r="AF7" s="23">
        <f>ROUND(SUM(AC7:AE7)/3,0)</f>
        <v>525</v>
      </c>
      <c r="AG7" s="27">
        <v>23</v>
      </c>
      <c r="AH7" s="27">
        <v>23</v>
      </c>
      <c r="AI7" s="87">
        <v>19</v>
      </c>
      <c r="AJ7" s="23">
        <f>MEDIAN(AG7:AI7)</f>
        <v>23</v>
      </c>
      <c r="AK7" s="51">
        <f t="shared" si="15"/>
        <v>606</v>
      </c>
      <c r="AL7" s="51">
        <f t="shared" si="16"/>
        <v>539</v>
      </c>
      <c r="AM7" s="51">
        <f t="shared" si="17"/>
        <v>495</v>
      </c>
      <c r="AN7" s="23">
        <f t="shared" si="0"/>
        <v>547</v>
      </c>
      <c r="AO7" s="22">
        <f t="shared" si="1"/>
        <v>-111</v>
      </c>
      <c r="AP7" s="19">
        <f t="shared" si="2"/>
        <v>-0.2</v>
      </c>
      <c r="AQ7" s="67">
        <f t="shared" si="3"/>
        <v>1</v>
      </c>
      <c r="AR7" s="41">
        <f t="shared" si="18"/>
        <v>547</v>
      </c>
    </row>
    <row r="8" spans="2:44" ht="40.5" customHeight="1">
      <c r="B8" s="74" t="s">
        <v>119</v>
      </c>
      <c r="C8" s="91"/>
      <c r="D8" s="102"/>
      <c r="E8" s="94"/>
      <c r="F8" s="13">
        <v>29709</v>
      </c>
      <c r="G8" s="14">
        <v>29849</v>
      </c>
      <c r="H8" s="14">
        <v>29931</v>
      </c>
      <c r="I8" s="14"/>
      <c r="J8" s="14">
        <f t="shared" si="4"/>
        <v>222</v>
      </c>
      <c r="K8" s="14">
        <v>6274</v>
      </c>
      <c r="L8" s="14">
        <v>6420</v>
      </c>
      <c r="M8" s="14">
        <v>6495</v>
      </c>
      <c r="N8" s="14">
        <f t="shared" si="5"/>
        <v>221</v>
      </c>
      <c r="O8" s="14">
        <f t="shared" si="6"/>
        <v>23435</v>
      </c>
      <c r="P8" s="14">
        <f t="shared" si="7"/>
        <v>23429</v>
      </c>
      <c r="Q8" s="14">
        <f t="shared" si="8"/>
        <v>23436</v>
      </c>
      <c r="R8" s="14"/>
      <c r="S8" s="14">
        <f t="shared" si="9"/>
        <v>1</v>
      </c>
      <c r="T8" s="14">
        <f t="shared" si="10"/>
        <v>23433</v>
      </c>
      <c r="U8" s="22">
        <v>51</v>
      </c>
      <c r="V8" s="22">
        <v>46</v>
      </c>
      <c r="W8" s="14">
        <v>44</v>
      </c>
      <c r="X8" s="19">
        <f t="shared" si="19"/>
        <v>-7</v>
      </c>
      <c r="Y8" s="14">
        <f t="shared" si="20"/>
        <v>47</v>
      </c>
      <c r="Z8" s="19">
        <f t="shared" si="11"/>
        <v>-0.15</v>
      </c>
      <c r="AA8" s="20">
        <f t="shared" si="12"/>
        <v>1</v>
      </c>
      <c r="AB8" s="42">
        <f t="shared" si="21"/>
        <v>47</v>
      </c>
      <c r="AC8" s="23">
        <v>44</v>
      </c>
      <c r="AD8" s="23">
        <v>39</v>
      </c>
      <c r="AE8" s="23">
        <v>34</v>
      </c>
      <c r="AF8" s="23">
        <f t="shared" si="13"/>
        <v>39</v>
      </c>
      <c r="AG8" s="27">
        <v>3</v>
      </c>
      <c r="AH8" s="27">
        <v>3</v>
      </c>
      <c r="AI8" s="87">
        <v>6</v>
      </c>
      <c r="AJ8" s="23">
        <f>MEDIAN(AG8:AI8)</f>
        <v>3</v>
      </c>
      <c r="AK8" s="51">
        <f t="shared" si="15"/>
        <v>47</v>
      </c>
      <c r="AL8" s="51">
        <f t="shared" si="16"/>
        <v>42</v>
      </c>
      <c r="AM8" s="51">
        <f t="shared" si="17"/>
        <v>40</v>
      </c>
      <c r="AN8" s="23">
        <f>ROUND(SUM(AK8:AM8)/3,0)</f>
        <v>43</v>
      </c>
      <c r="AO8" s="22">
        <f t="shared" si="1"/>
        <v>-7</v>
      </c>
      <c r="AP8" s="19">
        <f t="shared" si="2"/>
        <v>-0.16</v>
      </c>
      <c r="AQ8" s="20">
        <f t="shared" si="3"/>
        <v>1</v>
      </c>
      <c r="AR8" s="41">
        <f t="shared" si="18"/>
        <v>43</v>
      </c>
    </row>
    <row r="9" spans="2:44" ht="39" customHeight="1">
      <c r="B9" s="76" t="s">
        <v>121</v>
      </c>
      <c r="C9" s="91"/>
      <c r="D9" s="102"/>
      <c r="E9" s="94"/>
      <c r="F9" s="13">
        <v>17162</v>
      </c>
      <c r="G9" s="14">
        <v>16956</v>
      </c>
      <c r="H9" s="14">
        <v>16695</v>
      </c>
      <c r="I9" s="14"/>
      <c r="J9" s="14">
        <f t="shared" si="4"/>
        <v>-467</v>
      </c>
      <c r="K9" s="14">
        <v>3552</v>
      </c>
      <c r="L9" s="14">
        <v>3599</v>
      </c>
      <c r="M9" s="14">
        <v>3612</v>
      </c>
      <c r="N9" s="14">
        <f t="shared" si="5"/>
        <v>60</v>
      </c>
      <c r="O9" s="14">
        <f t="shared" si="6"/>
        <v>13610</v>
      </c>
      <c r="P9" s="14">
        <f t="shared" si="7"/>
        <v>13357</v>
      </c>
      <c r="Q9" s="14">
        <f t="shared" si="8"/>
        <v>13083</v>
      </c>
      <c r="R9" s="14"/>
      <c r="S9" s="14">
        <f t="shared" si="9"/>
        <v>-527</v>
      </c>
      <c r="T9" s="14">
        <f t="shared" si="10"/>
        <v>13350</v>
      </c>
      <c r="U9" s="23">
        <v>25</v>
      </c>
      <c r="V9" s="23">
        <v>28</v>
      </c>
      <c r="W9" s="14">
        <v>24</v>
      </c>
      <c r="X9" s="19">
        <f t="shared" si="19"/>
        <v>-1</v>
      </c>
      <c r="Y9" s="14">
        <f t="shared" si="20"/>
        <v>26</v>
      </c>
      <c r="Z9" s="19">
        <f>ROUND(X9/Y9,2)</f>
        <v>-0.04</v>
      </c>
      <c r="AA9" s="20">
        <f t="shared" si="12"/>
        <v>1</v>
      </c>
      <c r="AB9" s="42">
        <f t="shared" si="21"/>
        <v>26</v>
      </c>
      <c r="AC9" s="23">
        <v>23</v>
      </c>
      <c r="AD9" s="23">
        <v>26</v>
      </c>
      <c r="AE9" s="23">
        <v>22</v>
      </c>
      <c r="AF9" s="23">
        <f t="shared" si="13"/>
        <v>24</v>
      </c>
      <c r="AG9" s="27">
        <v>0</v>
      </c>
      <c r="AH9" s="27">
        <v>0</v>
      </c>
      <c r="AI9" s="87">
        <v>0</v>
      </c>
      <c r="AJ9" s="23">
        <f t="shared" si="14"/>
        <v>0</v>
      </c>
      <c r="AK9" s="51">
        <f t="shared" si="15"/>
        <v>23</v>
      </c>
      <c r="AL9" s="51">
        <f t="shared" si="16"/>
        <v>26</v>
      </c>
      <c r="AM9" s="51">
        <f t="shared" si="17"/>
        <v>22</v>
      </c>
      <c r="AN9" s="23">
        <f t="shared" si="0"/>
        <v>24</v>
      </c>
      <c r="AO9" s="22">
        <f t="shared" si="1"/>
        <v>-1</v>
      </c>
      <c r="AP9" s="19">
        <f t="shared" si="2"/>
        <v>-0.04</v>
      </c>
      <c r="AQ9" s="20">
        <f t="shared" si="3"/>
        <v>1</v>
      </c>
      <c r="AR9" s="41">
        <f t="shared" si="18"/>
        <v>24</v>
      </c>
    </row>
    <row r="10" spans="2:44">
      <c r="B10" s="73" t="s">
        <v>109</v>
      </c>
      <c r="C10" s="91"/>
      <c r="D10" s="102"/>
      <c r="E10" s="94"/>
      <c r="F10" s="13">
        <v>44175</v>
      </c>
      <c r="G10" s="14">
        <v>44827</v>
      </c>
      <c r="H10" s="14">
        <v>45099</v>
      </c>
      <c r="I10" s="14"/>
      <c r="J10" s="14">
        <f t="shared" si="4"/>
        <v>924</v>
      </c>
      <c r="K10" s="14">
        <v>11160</v>
      </c>
      <c r="L10" s="14">
        <v>11507</v>
      </c>
      <c r="M10" s="14">
        <v>11783</v>
      </c>
      <c r="N10" s="14">
        <f t="shared" si="5"/>
        <v>623</v>
      </c>
      <c r="O10" s="14">
        <f t="shared" si="6"/>
        <v>33015</v>
      </c>
      <c r="P10" s="14">
        <f t="shared" si="7"/>
        <v>33320</v>
      </c>
      <c r="Q10" s="14">
        <f t="shared" si="8"/>
        <v>33316</v>
      </c>
      <c r="R10" s="14"/>
      <c r="S10" s="14">
        <f t="shared" si="9"/>
        <v>301</v>
      </c>
      <c r="T10" s="14">
        <f t="shared" si="10"/>
        <v>33217</v>
      </c>
      <c r="U10" s="23">
        <v>30</v>
      </c>
      <c r="V10" s="23">
        <v>35</v>
      </c>
      <c r="W10" s="14">
        <v>32</v>
      </c>
      <c r="X10" s="19">
        <f t="shared" si="19"/>
        <v>2</v>
      </c>
      <c r="Y10" s="14">
        <f t="shared" si="20"/>
        <v>32</v>
      </c>
      <c r="Z10" s="19">
        <f t="shared" si="11"/>
        <v>0.06</v>
      </c>
      <c r="AA10" s="20">
        <f t="shared" si="12"/>
        <v>1.06</v>
      </c>
      <c r="AB10" s="42">
        <f t="shared" si="21"/>
        <v>34</v>
      </c>
      <c r="AC10" s="23">
        <v>29</v>
      </c>
      <c r="AD10" s="23">
        <v>34</v>
      </c>
      <c r="AE10" s="23">
        <v>31</v>
      </c>
      <c r="AF10" s="23">
        <f t="shared" si="13"/>
        <v>31</v>
      </c>
      <c r="AG10" s="27">
        <v>0</v>
      </c>
      <c r="AH10" s="27">
        <v>0</v>
      </c>
      <c r="AI10" s="87">
        <v>0</v>
      </c>
      <c r="AJ10" s="23">
        <f t="shared" si="14"/>
        <v>0</v>
      </c>
      <c r="AK10" s="51">
        <f t="shared" si="15"/>
        <v>29</v>
      </c>
      <c r="AL10" s="51">
        <f t="shared" si="16"/>
        <v>34</v>
      </c>
      <c r="AM10" s="51">
        <f t="shared" si="17"/>
        <v>31</v>
      </c>
      <c r="AN10" s="23">
        <f t="shared" si="0"/>
        <v>31</v>
      </c>
      <c r="AO10" s="22">
        <f t="shared" si="1"/>
        <v>2</v>
      </c>
      <c r="AP10" s="19">
        <f t="shared" si="2"/>
        <v>0.06</v>
      </c>
      <c r="AQ10" s="20">
        <f t="shared" si="3"/>
        <v>1.06</v>
      </c>
      <c r="AR10" s="41">
        <f t="shared" si="18"/>
        <v>33</v>
      </c>
    </row>
    <row r="11" spans="2:44">
      <c r="B11" s="73" t="s">
        <v>111</v>
      </c>
      <c r="C11" s="91"/>
      <c r="D11" s="102"/>
      <c r="E11" s="94"/>
      <c r="F11" s="13">
        <v>9872</v>
      </c>
      <c r="G11" s="14">
        <v>10019</v>
      </c>
      <c r="H11" s="14">
        <v>9915</v>
      </c>
      <c r="I11" s="14"/>
      <c r="J11" s="14">
        <f t="shared" si="4"/>
        <v>43</v>
      </c>
      <c r="K11" s="14">
        <v>2689</v>
      </c>
      <c r="L11" s="14">
        <v>2731</v>
      </c>
      <c r="M11" s="14">
        <v>2870</v>
      </c>
      <c r="N11" s="14">
        <f t="shared" si="5"/>
        <v>181</v>
      </c>
      <c r="O11" s="14">
        <f t="shared" si="6"/>
        <v>7183</v>
      </c>
      <c r="P11" s="14">
        <f t="shared" si="7"/>
        <v>7288</v>
      </c>
      <c r="Q11" s="14">
        <f t="shared" si="8"/>
        <v>7045</v>
      </c>
      <c r="R11" s="14"/>
      <c r="S11" s="14">
        <f t="shared" si="9"/>
        <v>-138</v>
      </c>
      <c r="T11" s="14">
        <f t="shared" si="10"/>
        <v>7172</v>
      </c>
      <c r="U11" s="23">
        <v>5</v>
      </c>
      <c r="V11" s="23">
        <v>4</v>
      </c>
      <c r="W11" s="14">
        <v>3</v>
      </c>
      <c r="X11" s="19">
        <f t="shared" si="19"/>
        <v>-2</v>
      </c>
      <c r="Y11" s="14">
        <f t="shared" si="20"/>
        <v>4</v>
      </c>
      <c r="Z11" s="19">
        <f t="shared" si="11"/>
        <v>-0.5</v>
      </c>
      <c r="AA11" s="20">
        <f t="shared" si="12"/>
        <v>1</v>
      </c>
      <c r="AB11" s="42">
        <f t="shared" si="21"/>
        <v>4</v>
      </c>
      <c r="AC11" s="23">
        <v>5</v>
      </c>
      <c r="AD11" s="23">
        <v>4</v>
      </c>
      <c r="AE11" s="23">
        <v>3</v>
      </c>
      <c r="AF11" s="23">
        <f t="shared" si="13"/>
        <v>4</v>
      </c>
      <c r="AG11" s="27">
        <v>0</v>
      </c>
      <c r="AH11" s="27">
        <v>0</v>
      </c>
      <c r="AI11" s="87">
        <v>0</v>
      </c>
      <c r="AJ11" s="23">
        <f t="shared" si="14"/>
        <v>0</v>
      </c>
      <c r="AK11" s="51">
        <f t="shared" si="15"/>
        <v>5</v>
      </c>
      <c r="AL11" s="51">
        <f t="shared" si="16"/>
        <v>4</v>
      </c>
      <c r="AM11" s="51">
        <f t="shared" si="17"/>
        <v>3</v>
      </c>
      <c r="AN11" s="23">
        <f t="shared" ref="AN11:AN20" si="22">ROUND(SUM(AK11:AM11)/3,0)</f>
        <v>4</v>
      </c>
      <c r="AO11" s="22">
        <f t="shared" ref="AO11:AO20" si="23">AM11-AK11</f>
        <v>-2</v>
      </c>
      <c r="AP11" s="19">
        <f t="shared" ref="AP11:AP20" si="24">ROUND(AO11/AN11,2)</f>
        <v>-0.5</v>
      </c>
      <c r="AQ11" s="20">
        <f t="shared" ref="AQ11:AQ20" si="25">IF(AP11&gt;0,AP11+1,IF(AP11&lt;-0.01,1,1-AP11*-1))</f>
        <v>1</v>
      </c>
      <c r="AR11" s="41">
        <f t="shared" si="18"/>
        <v>4</v>
      </c>
    </row>
    <row r="12" spans="2:44">
      <c r="B12" s="73" t="s">
        <v>113</v>
      </c>
      <c r="C12" s="91"/>
      <c r="D12" s="102"/>
      <c r="E12" s="94"/>
      <c r="F12" s="13">
        <v>2008</v>
      </c>
      <c r="G12" s="14">
        <v>1924</v>
      </c>
      <c r="H12" s="14">
        <v>1890</v>
      </c>
      <c r="I12" s="14"/>
      <c r="J12" s="14">
        <f t="shared" si="4"/>
        <v>-118</v>
      </c>
      <c r="K12" s="14">
        <v>469</v>
      </c>
      <c r="L12" s="14">
        <v>428</v>
      </c>
      <c r="M12" s="14">
        <v>401</v>
      </c>
      <c r="N12" s="14">
        <f t="shared" si="5"/>
        <v>-68</v>
      </c>
      <c r="O12" s="14">
        <f t="shared" si="6"/>
        <v>1539</v>
      </c>
      <c r="P12" s="14">
        <f t="shared" si="7"/>
        <v>1496</v>
      </c>
      <c r="Q12" s="14">
        <f t="shared" si="8"/>
        <v>1489</v>
      </c>
      <c r="R12" s="14"/>
      <c r="S12" s="14">
        <f t="shared" si="9"/>
        <v>-50</v>
      </c>
      <c r="T12" s="14">
        <f t="shared" si="10"/>
        <v>1508</v>
      </c>
      <c r="U12" s="23">
        <v>2</v>
      </c>
      <c r="V12" s="23">
        <v>2</v>
      </c>
      <c r="W12" s="14">
        <v>2</v>
      </c>
      <c r="X12" s="19">
        <f t="shared" si="19"/>
        <v>0</v>
      </c>
      <c r="Y12" s="14">
        <f t="shared" si="20"/>
        <v>2</v>
      </c>
      <c r="Z12" s="19">
        <f t="shared" si="11"/>
        <v>0</v>
      </c>
      <c r="AA12" s="20">
        <f t="shared" si="12"/>
        <v>1</v>
      </c>
      <c r="AB12" s="42">
        <f t="shared" si="21"/>
        <v>2</v>
      </c>
      <c r="AC12" s="23">
        <v>1</v>
      </c>
      <c r="AD12" s="23">
        <v>1</v>
      </c>
      <c r="AE12" s="23">
        <v>1</v>
      </c>
      <c r="AF12" s="23">
        <f t="shared" si="13"/>
        <v>1</v>
      </c>
      <c r="AG12" s="27">
        <v>0</v>
      </c>
      <c r="AH12" s="27">
        <v>0</v>
      </c>
      <c r="AI12" s="87">
        <v>0</v>
      </c>
      <c r="AJ12" s="23">
        <f t="shared" si="14"/>
        <v>0</v>
      </c>
      <c r="AK12" s="51">
        <f t="shared" si="15"/>
        <v>1</v>
      </c>
      <c r="AL12" s="51">
        <f t="shared" si="16"/>
        <v>1</v>
      </c>
      <c r="AM12" s="51">
        <f t="shared" si="17"/>
        <v>1</v>
      </c>
      <c r="AN12" s="23">
        <f t="shared" si="22"/>
        <v>1</v>
      </c>
      <c r="AO12" s="22">
        <f t="shared" si="23"/>
        <v>0</v>
      </c>
      <c r="AP12" s="19">
        <v>0</v>
      </c>
      <c r="AQ12" s="20">
        <f t="shared" si="25"/>
        <v>1</v>
      </c>
      <c r="AR12" s="41">
        <f t="shared" si="18"/>
        <v>1</v>
      </c>
    </row>
    <row r="13" spans="2:44">
      <c r="B13" s="73" t="s">
        <v>114</v>
      </c>
      <c r="C13" s="91"/>
      <c r="D13" s="102"/>
      <c r="E13" s="94"/>
      <c r="F13" s="13">
        <v>59764</v>
      </c>
      <c r="G13" s="14">
        <v>60423</v>
      </c>
      <c r="H13" s="14">
        <v>61976</v>
      </c>
      <c r="I13" s="14"/>
      <c r="J13" s="14">
        <f t="shared" si="4"/>
        <v>2212</v>
      </c>
      <c r="K13" s="14">
        <v>13037</v>
      </c>
      <c r="L13" s="14">
        <v>13686</v>
      </c>
      <c r="M13" s="14">
        <v>14217</v>
      </c>
      <c r="N13" s="14">
        <f t="shared" si="5"/>
        <v>1180</v>
      </c>
      <c r="O13" s="14">
        <f t="shared" si="6"/>
        <v>46727</v>
      </c>
      <c r="P13" s="14">
        <f t="shared" si="7"/>
        <v>46737</v>
      </c>
      <c r="Q13" s="14">
        <f t="shared" si="8"/>
        <v>47759</v>
      </c>
      <c r="R13" s="14"/>
      <c r="S13" s="14">
        <f t="shared" si="9"/>
        <v>1032</v>
      </c>
      <c r="T13" s="14">
        <f t="shared" si="10"/>
        <v>47074</v>
      </c>
      <c r="U13" s="22">
        <v>58</v>
      </c>
      <c r="V13" s="22">
        <v>53</v>
      </c>
      <c r="W13" s="14">
        <v>54</v>
      </c>
      <c r="X13" s="19">
        <f t="shared" si="19"/>
        <v>-4</v>
      </c>
      <c r="Y13" s="14">
        <f t="shared" si="20"/>
        <v>55</v>
      </c>
      <c r="Z13" s="19">
        <f t="shared" si="11"/>
        <v>-7.0000000000000007E-2</v>
      </c>
      <c r="AA13" s="20">
        <f t="shared" si="12"/>
        <v>1</v>
      </c>
      <c r="AB13" s="42">
        <f t="shared" si="21"/>
        <v>55</v>
      </c>
      <c r="AC13" s="23">
        <v>50</v>
      </c>
      <c r="AD13" s="23">
        <v>45</v>
      </c>
      <c r="AE13" s="23">
        <v>44</v>
      </c>
      <c r="AF13" s="23">
        <f t="shared" si="13"/>
        <v>46</v>
      </c>
      <c r="AG13" s="27">
        <v>0</v>
      </c>
      <c r="AH13" s="27">
        <v>0</v>
      </c>
      <c r="AI13" s="87">
        <v>2</v>
      </c>
      <c r="AJ13" s="23">
        <f t="shared" si="14"/>
        <v>0</v>
      </c>
      <c r="AK13" s="51">
        <f t="shared" si="15"/>
        <v>50</v>
      </c>
      <c r="AL13" s="51">
        <f t="shared" si="16"/>
        <v>45</v>
      </c>
      <c r="AM13" s="51">
        <f t="shared" si="17"/>
        <v>46</v>
      </c>
      <c r="AN13" s="23">
        <f t="shared" si="22"/>
        <v>47</v>
      </c>
      <c r="AO13" s="22">
        <f t="shared" si="23"/>
        <v>-4</v>
      </c>
      <c r="AP13" s="19">
        <f t="shared" si="24"/>
        <v>-0.09</v>
      </c>
      <c r="AQ13" s="20">
        <f t="shared" si="25"/>
        <v>1</v>
      </c>
      <c r="AR13" s="41">
        <f t="shared" si="18"/>
        <v>47</v>
      </c>
    </row>
    <row r="14" spans="2:44">
      <c r="B14" s="73" t="s">
        <v>110</v>
      </c>
      <c r="C14" s="91"/>
      <c r="D14" s="102"/>
      <c r="E14" s="94"/>
      <c r="F14" s="13">
        <v>6303</v>
      </c>
      <c r="G14" s="14">
        <v>6146</v>
      </c>
      <c r="H14" s="14">
        <v>5985</v>
      </c>
      <c r="I14" s="14"/>
      <c r="J14" s="14">
        <f t="shared" si="4"/>
        <v>-318</v>
      </c>
      <c r="K14" s="14">
        <v>1684</v>
      </c>
      <c r="L14" s="14">
        <v>1694</v>
      </c>
      <c r="M14" s="14">
        <v>1650</v>
      </c>
      <c r="N14" s="14">
        <f t="shared" si="5"/>
        <v>-34</v>
      </c>
      <c r="O14" s="14">
        <f t="shared" si="6"/>
        <v>4619</v>
      </c>
      <c r="P14" s="14">
        <f t="shared" si="7"/>
        <v>4452</v>
      </c>
      <c r="Q14" s="14">
        <f t="shared" si="8"/>
        <v>4335</v>
      </c>
      <c r="R14" s="14"/>
      <c r="S14" s="14">
        <f t="shared" si="9"/>
        <v>-284</v>
      </c>
      <c r="T14" s="14">
        <f t="shared" si="10"/>
        <v>4469</v>
      </c>
      <c r="U14" s="22">
        <v>5</v>
      </c>
      <c r="V14" s="22">
        <v>5</v>
      </c>
      <c r="W14" s="14">
        <v>5</v>
      </c>
      <c r="X14" s="19">
        <f t="shared" si="19"/>
        <v>0</v>
      </c>
      <c r="Y14" s="14">
        <f t="shared" si="20"/>
        <v>5</v>
      </c>
      <c r="Z14" s="19">
        <f t="shared" si="11"/>
        <v>0</v>
      </c>
      <c r="AA14" s="20">
        <f t="shared" si="12"/>
        <v>1</v>
      </c>
      <c r="AB14" s="42">
        <f t="shared" si="21"/>
        <v>5</v>
      </c>
      <c r="AC14" s="23">
        <v>5</v>
      </c>
      <c r="AD14" s="23">
        <v>5</v>
      </c>
      <c r="AE14" s="23">
        <v>5</v>
      </c>
      <c r="AF14" s="23">
        <f t="shared" si="13"/>
        <v>5</v>
      </c>
      <c r="AG14" s="27">
        <v>0</v>
      </c>
      <c r="AH14" s="27">
        <v>0</v>
      </c>
      <c r="AI14" s="87">
        <v>0</v>
      </c>
      <c r="AJ14" s="23">
        <f t="shared" si="14"/>
        <v>0</v>
      </c>
      <c r="AK14" s="51">
        <f t="shared" si="15"/>
        <v>5</v>
      </c>
      <c r="AL14" s="51">
        <f t="shared" si="16"/>
        <v>5</v>
      </c>
      <c r="AM14" s="51">
        <f t="shared" si="17"/>
        <v>5</v>
      </c>
      <c r="AN14" s="23">
        <f t="shared" si="22"/>
        <v>5</v>
      </c>
      <c r="AO14" s="22">
        <f t="shared" si="23"/>
        <v>0</v>
      </c>
      <c r="AP14" s="19">
        <f t="shared" si="24"/>
        <v>0</v>
      </c>
      <c r="AQ14" s="20">
        <f t="shared" si="25"/>
        <v>1</v>
      </c>
      <c r="AR14" s="41">
        <f t="shared" si="18"/>
        <v>5</v>
      </c>
    </row>
    <row r="15" spans="2:44">
      <c r="B15" s="75" t="s">
        <v>117</v>
      </c>
      <c r="C15" s="91"/>
      <c r="D15" s="102"/>
      <c r="E15" s="94"/>
      <c r="F15" s="13">
        <v>19162</v>
      </c>
      <c r="G15" s="14">
        <v>18912</v>
      </c>
      <c r="H15" s="14">
        <v>18609</v>
      </c>
      <c r="I15" s="14"/>
      <c r="J15" s="14">
        <f t="shared" si="4"/>
        <v>-553</v>
      </c>
      <c r="K15" s="14">
        <v>3856</v>
      </c>
      <c r="L15" s="14">
        <v>3852</v>
      </c>
      <c r="M15" s="14">
        <v>3805</v>
      </c>
      <c r="N15" s="14">
        <f t="shared" si="5"/>
        <v>-51</v>
      </c>
      <c r="O15" s="14">
        <f t="shared" si="6"/>
        <v>15306</v>
      </c>
      <c r="P15" s="14">
        <f t="shared" si="7"/>
        <v>15060</v>
      </c>
      <c r="Q15" s="14">
        <f t="shared" si="8"/>
        <v>14804</v>
      </c>
      <c r="R15" s="14"/>
      <c r="S15" s="14">
        <f t="shared" si="9"/>
        <v>-502</v>
      </c>
      <c r="T15" s="14">
        <f t="shared" si="10"/>
        <v>15057</v>
      </c>
      <c r="U15" s="22">
        <v>34</v>
      </c>
      <c r="V15" s="22">
        <v>36</v>
      </c>
      <c r="W15" s="14">
        <v>36</v>
      </c>
      <c r="X15" s="19">
        <f t="shared" si="19"/>
        <v>2</v>
      </c>
      <c r="Y15" s="14">
        <f t="shared" si="20"/>
        <v>35</v>
      </c>
      <c r="Z15" s="19">
        <f t="shared" si="11"/>
        <v>0.06</v>
      </c>
      <c r="AA15" s="20">
        <f t="shared" si="12"/>
        <v>1.06</v>
      </c>
      <c r="AB15" s="42">
        <f t="shared" si="21"/>
        <v>37</v>
      </c>
      <c r="AC15" s="23">
        <v>28</v>
      </c>
      <c r="AD15" s="23">
        <v>29</v>
      </c>
      <c r="AE15" s="23">
        <v>29</v>
      </c>
      <c r="AF15" s="23">
        <f t="shared" si="13"/>
        <v>29</v>
      </c>
      <c r="AG15" s="27">
        <v>3</v>
      </c>
      <c r="AH15" s="27">
        <v>3</v>
      </c>
      <c r="AI15" s="87">
        <v>1</v>
      </c>
      <c r="AJ15" s="23">
        <f t="shared" si="14"/>
        <v>3</v>
      </c>
      <c r="AK15" s="51">
        <f t="shared" si="15"/>
        <v>31</v>
      </c>
      <c r="AL15" s="51">
        <f t="shared" si="16"/>
        <v>32</v>
      </c>
      <c r="AM15" s="51">
        <f t="shared" si="17"/>
        <v>30</v>
      </c>
      <c r="AN15" s="23">
        <f t="shared" si="22"/>
        <v>31</v>
      </c>
      <c r="AO15" s="22">
        <f t="shared" si="23"/>
        <v>-1</v>
      </c>
      <c r="AP15" s="19">
        <f t="shared" si="24"/>
        <v>-0.03</v>
      </c>
      <c r="AQ15" s="20">
        <f t="shared" si="25"/>
        <v>1</v>
      </c>
      <c r="AR15" s="41">
        <f t="shared" si="18"/>
        <v>31</v>
      </c>
    </row>
    <row r="16" spans="2:44">
      <c r="B16" s="77" t="s">
        <v>122</v>
      </c>
      <c r="C16" s="91"/>
      <c r="D16" s="102"/>
      <c r="E16" s="94"/>
      <c r="F16" s="13">
        <v>45216</v>
      </c>
      <c r="G16" s="14">
        <v>44722</v>
      </c>
      <c r="H16" s="14">
        <v>43917</v>
      </c>
      <c r="I16" s="14"/>
      <c r="J16" s="14">
        <f t="shared" si="4"/>
        <v>-1299</v>
      </c>
      <c r="K16" s="14">
        <v>8463</v>
      </c>
      <c r="L16" s="14">
        <v>8716</v>
      </c>
      <c r="M16" s="14">
        <v>8742</v>
      </c>
      <c r="N16" s="14">
        <f t="shared" si="5"/>
        <v>279</v>
      </c>
      <c r="O16" s="14">
        <f t="shared" si="6"/>
        <v>36753</v>
      </c>
      <c r="P16" s="14">
        <f t="shared" si="7"/>
        <v>36006</v>
      </c>
      <c r="Q16" s="14">
        <f t="shared" si="8"/>
        <v>35175</v>
      </c>
      <c r="R16" s="14"/>
      <c r="S16" s="14">
        <f t="shared" si="9"/>
        <v>-1578</v>
      </c>
      <c r="T16" s="14">
        <f t="shared" si="10"/>
        <v>35978</v>
      </c>
      <c r="U16" s="22">
        <v>231</v>
      </c>
      <c r="V16" s="22">
        <v>233</v>
      </c>
      <c r="W16" s="14">
        <v>226</v>
      </c>
      <c r="X16" s="19">
        <f t="shared" si="19"/>
        <v>-5</v>
      </c>
      <c r="Y16" s="14">
        <f t="shared" si="20"/>
        <v>230</v>
      </c>
      <c r="Z16" s="19">
        <f t="shared" si="11"/>
        <v>-0.02</v>
      </c>
      <c r="AA16" s="20">
        <f t="shared" si="12"/>
        <v>1</v>
      </c>
      <c r="AB16" s="42">
        <f t="shared" si="21"/>
        <v>230</v>
      </c>
      <c r="AC16" s="26">
        <v>55</v>
      </c>
      <c r="AD16" s="23">
        <v>58</v>
      </c>
      <c r="AE16" s="23">
        <v>56</v>
      </c>
      <c r="AF16" s="23">
        <f t="shared" si="13"/>
        <v>56</v>
      </c>
      <c r="AG16" s="27">
        <v>0</v>
      </c>
      <c r="AH16" s="27">
        <v>0</v>
      </c>
      <c r="AI16" s="87">
        <v>0</v>
      </c>
      <c r="AJ16" s="23">
        <f t="shared" si="14"/>
        <v>0</v>
      </c>
      <c r="AK16" s="51">
        <f t="shared" si="15"/>
        <v>55</v>
      </c>
      <c r="AL16" s="51">
        <f t="shared" si="16"/>
        <v>58</v>
      </c>
      <c r="AM16" s="51">
        <f t="shared" si="17"/>
        <v>56</v>
      </c>
      <c r="AN16" s="23">
        <f t="shared" si="22"/>
        <v>56</v>
      </c>
      <c r="AO16" s="22">
        <f t="shared" si="23"/>
        <v>1</v>
      </c>
      <c r="AP16" s="19">
        <f t="shared" si="24"/>
        <v>0.02</v>
      </c>
      <c r="AQ16" s="20">
        <f t="shared" si="25"/>
        <v>1.02</v>
      </c>
      <c r="AR16" s="41">
        <f t="shared" si="18"/>
        <v>57</v>
      </c>
    </row>
    <row r="17" spans="2:44">
      <c r="B17" s="77" t="s">
        <v>123</v>
      </c>
      <c r="C17" s="91"/>
      <c r="D17" s="102"/>
      <c r="E17" s="94"/>
      <c r="F17" s="13">
        <v>41608</v>
      </c>
      <c r="G17" s="14">
        <v>41163</v>
      </c>
      <c r="H17" s="14">
        <v>40768</v>
      </c>
      <c r="I17" s="14"/>
      <c r="J17" s="14">
        <f t="shared" si="4"/>
        <v>-840</v>
      </c>
      <c r="K17" s="14">
        <v>7549</v>
      </c>
      <c r="L17" s="14">
        <v>7590</v>
      </c>
      <c r="M17" s="14">
        <v>7536</v>
      </c>
      <c r="N17" s="14">
        <f t="shared" si="5"/>
        <v>-13</v>
      </c>
      <c r="O17" s="14">
        <f t="shared" si="6"/>
        <v>34059</v>
      </c>
      <c r="P17" s="14">
        <f t="shared" si="7"/>
        <v>33573</v>
      </c>
      <c r="Q17" s="14">
        <f t="shared" si="8"/>
        <v>33232</v>
      </c>
      <c r="R17" s="14"/>
      <c r="S17" s="14">
        <f t="shared" si="9"/>
        <v>-827</v>
      </c>
      <c r="T17" s="14">
        <f t="shared" si="10"/>
        <v>33621</v>
      </c>
      <c r="U17" s="22">
        <v>109</v>
      </c>
      <c r="V17" s="22">
        <v>106</v>
      </c>
      <c r="W17" s="14">
        <v>100</v>
      </c>
      <c r="X17" s="19">
        <f t="shared" si="19"/>
        <v>-9</v>
      </c>
      <c r="Y17" s="14">
        <f t="shared" si="20"/>
        <v>105</v>
      </c>
      <c r="Z17" s="19">
        <f t="shared" si="11"/>
        <v>-0.09</v>
      </c>
      <c r="AA17" s="20">
        <f t="shared" si="12"/>
        <v>1</v>
      </c>
      <c r="AB17" s="42">
        <f t="shared" si="21"/>
        <v>105</v>
      </c>
      <c r="AC17" s="23">
        <v>101</v>
      </c>
      <c r="AD17" s="23">
        <v>100</v>
      </c>
      <c r="AE17" s="23">
        <v>93</v>
      </c>
      <c r="AF17" s="23">
        <f t="shared" si="13"/>
        <v>98</v>
      </c>
      <c r="AG17" s="27">
        <v>1</v>
      </c>
      <c r="AH17" s="27">
        <v>1</v>
      </c>
      <c r="AI17" s="87">
        <v>3</v>
      </c>
      <c r="AJ17" s="23">
        <f t="shared" si="14"/>
        <v>1</v>
      </c>
      <c r="AK17" s="51">
        <f t="shared" si="15"/>
        <v>102</v>
      </c>
      <c r="AL17" s="51">
        <f t="shared" si="16"/>
        <v>101</v>
      </c>
      <c r="AM17" s="51">
        <f t="shared" si="17"/>
        <v>96</v>
      </c>
      <c r="AN17" s="23">
        <f t="shared" si="22"/>
        <v>100</v>
      </c>
      <c r="AO17" s="22">
        <f t="shared" si="23"/>
        <v>-6</v>
      </c>
      <c r="AP17" s="19">
        <f t="shared" si="24"/>
        <v>-0.06</v>
      </c>
      <c r="AQ17" s="20">
        <f t="shared" si="25"/>
        <v>1</v>
      </c>
      <c r="AR17" s="41">
        <f t="shared" si="18"/>
        <v>100</v>
      </c>
    </row>
    <row r="18" spans="2:44">
      <c r="B18" s="77" t="s">
        <v>124</v>
      </c>
      <c r="C18" s="91"/>
      <c r="D18" s="102"/>
      <c r="E18" s="94"/>
      <c r="F18" s="13">
        <v>10931</v>
      </c>
      <c r="G18" s="14">
        <v>10910</v>
      </c>
      <c r="H18" s="14">
        <v>11014</v>
      </c>
      <c r="I18" s="14"/>
      <c r="J18" s="14">
        <f t="shared" si="4"/>
        <v>83</v>
      </c>
      <c r="K18" s="14">
        <v>2065</v>
      </c>
      <c r="L18" s="14">
        <v>2062</v>
      </c>
      <c r="M18" s="14">
        <v>2061</v>
      </c>
      <c r="N18" s="14">
        <f t="shared" si="5"/>
        <v>-4</v>
      </c>
      <c r="O18" s="14">
        <f t="shared" si="6"/>
        <v>8866</v>
      </c>
      <c r="P18" s="14">
        <f t="shared" si="7"/>
        <v>8848</v>
      </c>
      <c r="Q18" s="14">
        <f t="shared" si="8"/>
        <v>8953</v>
      </c>
      <c r="R18" s="14"/>
      <c r="S18" s="14">
        <f t="shared" si="9"/>
        <v>87</v>
      </c>
      <c r="T18" s="14">
        <f t="shared" si="10"/>
        <v>8889</v>
      </c>
      <c r="U18" s="22">
        <v>22</v>
      </c>
      <c r="V18" s="22">
        <v>22</v>
      </c>
      <c r="W18" s="14">
        <v>24</v>
      </c>
      <c r="X18" s="19">
        <f t="shared" si="19"/>
        <v>2</v>
      </c>
      <c r="Y18" s="14">
        <f t="shared" si="20"/>
        <v>23</v>
      </c>
      <c r="Z18" s="19">
        <f t="shared" si="11"/>
        <v>0.09</v>
      </c>
      <c r="AA18" s="20">
        <f t="shared" si="12"/>
        <v>1.0900000000000001</v>
      </c>
      <c r="AB18" s="42">
        <f t="shared" si="21"/>
        <v>25</v>
      </c>
      <c r="AC18" s="23">
        <v>18</v>
      </c>
      <c r="AD18" s="23">
        <v>18</v>
      </c>
      <c r="AE18" s="23">
        <v>21</v>
      </c>
      <c r="AF18" s="23">
        <f t="shared" si="13"/>
        <v>19</v>
      </c>
      <c r="AG18" s="27">
        <v>1</v>
      </c>
      <c r="AH18" s="27">
        <v>1</v>
      </c>
      <c r="AI18" s="87">
        <v>0</v>
      </c>
      <c r="AJ18" s="23">
        <f t="shared" si="14"/>
        <v>1</v>
      </c>
      <c r="AK18" s="51">
        <f t="shared" si="15"/>
        <v>19</v>
      </c>
      <c r="AL18" s="51">
        <f t="shared" si="16"/>
        <v>19</v>
      </c>
      <c r="AM18" s="51">
        <f t="shared" si="17"/>
        <v>21</v>
      </c>
      <c r="AN18" s="23">
        <f t="shared" si="22"/>
        <v>20</v>
      </c>
      <c r="AO18" s="22">
        <f t="shared" si="23"/>
        <v>2</v>
      </c>
      <c r="AP18" s="19">
        <f t="shared" si="24"/>
        <v>0.1</v>
      </c>
      <c r="AQ18" s="20">
        <f t="shared" si="25"/>
        <v>1.1000000000000001</v>
      </c>
      <c r="AR18" s="41">
        <f t="shared" si="18"/>
        <v>22</v>
      </c>
    </row>
    <row r="19" spans="2:44">
      <c r="B19" s="75" t="s">
        <v>120</v>
      </c>
      <c r="C19" s="91"/>
      <c r="D19" s="102"/>
      <c r="E19" s="94"/>
      <c r="F19" s="13">
        <v>37159</v>
      </c>
      <c r="G19" s="14">
        <v>37204</v>
      </c>
      <c r="H19" s="14">
        <v>37146</v>
      </c>
      <c r="I19" s="14"/>
      <c r="J19" s="14">
        <f t="shared" si="4"/>
        <v>-13</v>
      </c>
      <c r="K19" s="14">
        <v>7610</v>
      </c>
      <c r="L19" s="14">
        <v>7725</v>
      </c>
      <c r="M19" s="14">
        <v>7925</v>
      </c>
      <c r="N19" s="14">
        <f t="shared" si="5"/>
        <v>315</v>
      </c>
      <c r="O19" s="14">
        <f t="shared" si="6"/>
        <v>29549</v>
      </c>
      <c r="P19" s="14">
        <f t="shared" si="7"/>
        <v>29479</v>
      </c>
      <c r="Q19" s="14">
        <f t="shared" si="8"/>
        <v>29221</v>
      </c>
      <c r="R19" s="14"/>
      <c r="S19" s="14">
        <f t="shared" si="9"/>
        <v>-328</v>
      </c>
      <c r="T19" s="14">
        <f t="shared" si="10"/>
        <v>29416</v>
      </c>
      <c r="U19" s="22">
        <v>62</v>
      </c>
      <c r="V19" s="22">
        <v>60</v>
      </c>
      <c r="W19" s="14">
        <v>58</v>
      </c>
      <c r="X19" s="19">
        <f t="shared" si="19"/>
        <v>-4</v>
      </c>
      <c r="Y19" s="14">
        <f t="shared" si="20"/>
        <v>60</v>
      </c>
      <c r="Z19" s="19">
        <f t="shared" si="11"/>
        <v>-7.0000000000000007E-2</v>
      </c>
      <c r="AA19" s="20">
        <f t="shared" si="12"/>
        <v>1</v>
      </c>
      <c r="AB19" s="42">
        <f t="shared" si="21"/>
        <v>60</v>
      </c>
      <c r="AC19" s="23">
        <v>51</v>
      </c>
      <c r="AD19" s="23">
        <v>48</v>
      </c>
      <c r="AE19" s="23">
        <v>50</v>
      </c>
      <c r="AF19" s="23">
        <f t="shared" si="13"/>
        <v>50</v>
      </c>
      <c r="AG19" s="27">
        <v>3</v>
      </c>
      <c r="AH19" s="27">
        <v>3</v>
      </c>
      <c r="AI19" s="87">
        <v>0</v>
      </c>
      <c r="AJ19" s="23">
        <f t="shared" si="14"/>
        <v>3</v>
      </c>
      <c r="AK19" s="51">
        <f t="shared" si="15"/>
        <v>54</v>
      </c>
      <c r="AL19" s="51">
        <f t="shared" si="16"/>
        <v>51</v>
      </c>
      <c r="AM19" s="51">
        <f t="shared" si="17"/>
        <v>50</v>
      </c>
      <c r="AN19" s="23">
        <f t="shared" si="22"/>
        <v>52</v>
      </c>
      <c r="AO19" s="22">
        <f t="shared" si="23"/>
        <v>-4</v>
      </c>
      <c r="AP19" s="19">
        <f t="shared" si="24"/>
        <v>-0.08</v>
      </c>
      <c r="AQ19" s="20">
        <f t="shared" si="25"/>
        <v>1</v>
      </c>
      <c r="AR19" s="41">
        <f t="shared" si="18"/>
        <v>52</v>
      </c>
    </row>
    <row r="20" spans="2:44">
      <c r="B20" s="77" t="s">
        <v>125</v>
      </c>
      <c r="C20" s="92"/>
      <c r="D20" s="103"/>
      <c r="E20" s="95"/>
      <c r="F20" s="13">
        <v>5420</v>
      </c>
      <c r="G20" s="14">
        <v>5294</v>
      </c>
      <c r="H20" s="14">
        <v>5224</v>
      </c>
      <c r="I20" s="14"/>
      <c r="J20" s="14">
        <f>H20-F20</f>
        <v>-196</v>
      </c>
      <c r="K20" s="14">
        <v>1040</v>
      </c>
      <c r="L20" s="14">
        <v>1006</v>
      </c>
      <c r="M20" s="14">
        <v>989</v>
      </c>
      <c r="N20" s="14">
        <f t="shared" si="5"/>
        <v>-51</v>
      </c>
      <c r="O20" s="14">
        <f t="shared" si="6"/>
        <v>4380</v>
      </c>
      <c r="P20" s="14">
        <f t="shared" si="7"/>
        <v>4288</v>
      </c>
      <c r="Q20" s="14">
        <f t="shared" si="8"/>
        <v>4235</v>
      </c>
      <c r="R20" s="14"/>
      <c r="S20" s="14">
        <f t="shared" si="9"/>
        <v>-145</v>
      </c>
      <c r="T20" s="14">
        <f t="shared" si="10"/>
        <v>4301</v>
      </c>
      <c r="U20" s="22">
        <v>17</v>
      </c>
      <c r="V20" s="22">
        <v>18</v>
      </c>
      <c r="W20" s="14">
        <v>22</v>
      </c>
      <c r="X20" s="19">
        <f t="shared" si="19"/>
        <v>5</v>
      </c>
      <c r="Y20" s="14">
        <f t="shared" si="20"/>
        <v>19</v>
      </c>
      <c r="Z20" s="19">
        <f t="shared" si="11"/>
        <v>0.26</v>
      </c>
      <c r="AA20" s="20">
        <f t="shared" si="12"/>
        <v>1.26</v>
      </c>
      <c r="AB20" s="42">
        <f t="shared" si="21"/>
        <v>24</v>
      </c>
      <c r="AC20" s="23">
        <v>13</v>
      </c>
      <c r="AD20" s="23">
        <v>16</v>
      </c>
      <c r="AE20" s="23">
        <v>20</v>
      </c>
      <c r="AF20" s="23">
        <f t="shared" si="13"/>
        <v>16</v>
      </c>
      <c r="AG20" s="27">
        <v>0</v>
      </c>
      <c r="AH20" s="27">
        <v>0</v>
      </c>
      <c r="AI20" s="87">
        <v>0</v>
      </c>
      <c r="AJ20" s="23">
        <f t="shared" si="14"/>
        <v>0</v>
      </c>
      <c r="AK20" s="51">
        <f t="shared" si="15"/>
        <v>13</v>
      </c>
      <c r="AL20" s="51">
        <f t="shared" si="16"/>
        <v>16</v>
      </c>
      <c r="AM20" s="51">
        <f t="shared" si="17"/>
        <v>20</v>
      </c>
      <c r="AN20" s="23">
        <f t="shared" si="22"/>
        <v>16</v>
      </c>
      <c r="AO20" s="22">
        <f t="shared" si="23"/>
        <v>7</v>
      </c>
      <c r="AP20" s="19">
        <f t="shared" si="24"/>
        <v>0.44</v>
      </c>
      <c r="AQ20" s="20">
        <f t="shared" si="25"/>
        <v>1.44</v>
      </c>
      <c r="AR20" s="41">
        <f t="shared" si="18"/>
        <v>23</v>
      </c>
    </row>
    <row r="21" spans="2:44">
      <c r="B21" s="4" t="s">
        <v>18</v>
      </c>
      <c r="C21" s="5">
        <f>SUM(C4)</f>
        <v>175</v>
      </c>
      <c r="D21" s="6">
        <v>946</v>
      </c>
      <c r="E21" s="2">
        <f>ROUND(D21/C21,1)</f>
        <v>5.4</v>
      </c>
      <c r="F21" s="5">
        <f t="shared" ref="F21:X21" si="26">SUM(F4:F20)</f>
        <v>762173</v>
      </c>
      <c r="G21" s="5">
        <f t="shared" si="26"/>
        <v>757621</v>
      </c>
      <c r="H21" s="5">
        <f t="shared" si="26"/>
        <v>753557</v>
      </c>
      <c r="I21" s="5"/>
      <c r="J21" s="5">
        <f>SUM(J4:J20)</f>
        <v>-8616</v>
      </c>
      <c r="K21" s="5">
        <f t="shared" si="26"/>
        <v>149407</v>
      </c>
      <c r="L21" s="5">
        <f t="shared" si="26"/>
        <v>152051</v>
      </c>
      <c r="M21" s="5">
        <f t="shared" si="26"/>
        <v>153896</v>
      </c>
      <c r="N21" s="5">
        <f t="shared" si="26"/>
        <v>4489</v>
      </c>
      <c r="O21" s="5">
        <f t="shared" si="26"/>
        <v>612766</v>
      </c>
      <c r="P21" s="5">
        <f t="shared" si="26"/>
        <v>605570</v>
      </c>
      <c r="Q21" s="5">
        <f t="shared" si="26"/>
        <v>599661</v>
      </c>
      <c r="R21" s="5"/>
      <c r="S21" s="5">
        <f t="shared" si="26"/>
        <v>-13105</v>
      </c>
      <c r="T21" s="5">
        <f t="shared" si="26"/>
        <v>605998</v>
      </c>
      <c r="U21" s="14">
        <f t="shared" ref="U21:V21" si="27">SUM(U4:U20)</f>
        <v>2354</v>
      </c>
      <c r="V21" s="14">
        <f t="shared" si="27"/>
        <v>2267</v>
      </c>
      <c r="W21" s="14">
        <f t="shared" si="26"/>
        <v>2189</v>
      </c>
      <c r="X21" s="14">
        <f t="shared" si="26"/>
        <v>-165</v>
      </c>
      <c r="Y21" s="14"/>
      <c r="Z21" s="14"/>
      <c r="AA21" s="14"/>
      <c r="AB21" s="43">
        <f>SUM(AB4:AB20)</f>
        <v>2283</v>
      </c>
      <c r="AC21" s="14">
        <f>SUM(AC4:AC20)</f>
        <v>1230</v>
      </c>
      <c r="AD21" s="14">
        <f>SUM(AD4:AD20)</f>
        <v>1157</v>
      </c>
      <c r="AE21" s="14">
        <f>SUM(AE4:AE20)</f>
        <v>1081</v>
      </c>
      <c r="AF21" s="14"/>
      <c r="AG21" s="14">
        <f>SUM(AG4:AG20)</f>
        <v>35</v>
      </c>
      <c r="AH21" s="14">
        <f>SUM(AH4:AH20)</f>
        <v>35</v>
      </c>
      <c r="AI21" s="14">
        <f>SUM(AI4:AI20)</f>
        <v>36</v>
      </c>
      <c r="AJ21" s="14">
        <f>SUM(AJ4:AJ20)</f>
        <v>35</v>
      </c>
      <c r="AK21" s="14"/>
      <c r="AL21" s="14"/>
      <c r="AM21" s="14"/>
      <c r="AN21" s="14"/>
      <c r="AO21" s="14"/>
      <c r="AP21" s="14"/>
      <c r="AQ21" s="14"/>
      <c r="AR21" s="14">
        <f>SUM(AR4:AR20)</f>
        <v>1204</v>
      </c>
    </row>
  </sheetData>
  <mergeCells count="13">
    <mergeCell ref="B1:AR1"/>
    <mergeCell ref="AC2:AF2"/>
    <mergeCell ref="AB2:AB3"/>
    <mergeCell ref="O2:T2"/>
    <mergeCell ref="AR2:AR3"/>
    <mergeCell ref="AK2:AQ2"/>
    <mergeCell ref="U2:AA2"/>
    <mergeCell ref="AG2:AJ2"/>
    <mergeCell ref="C4:C20"/>
    <mergeCell ref="D4:D20"/>
    <mergeCell ref="E4:E20"/>
    <mergeCell ref="K2:N2"/>
    <mergeCell ref="F2:J2"/>
  </mergeCells>
  <pageMargins left="0.23622047244094491" right="0.19685039370078741" top="0.43307086614173229" bottom="0.35433070866141736" header="0.19685039370078741" footer="0.19685039370078741"/>
  <pageSetup paperSize="9" scale="6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F42"/>
  <sheetViews>
    <sheetView zoomScale="120" zoomScaleNormal="120" workbookViewId="0">
      <selection activeCell="F3" sqref="F3"/>
    </sheetView>
  </sheetViews>
  <sheetFormatPr defaultColWidth="27.109375" defaultRowHeight="13.2"/>
  <cols>
    <col min="1" max="1" width="25.88671875" style="29" customWidth="1"/>
    <col min="2" max="2" width="11" style="28" customWidth="1"/>
    <col min="3" max="3" width="9.88671875" style="28" customWidth="1"/>
    <col min="4" max="4" width="10.33203125" style="28" customWidth="1"/>
    <col min="5" max="5" width="8.88671875" style="28" customWidth="1"/>
    <col min="6" max="6" width="12.88671875" style="28" customWidth="1"/>
    <col min="7" max="16384" width="27.109375" style="28"/>
  </cols>
  <sheetData>
    <row r="2" spans="1:6" s="31" customFormat="1" ht="64.5" customHeight="1">
      <c r="B2" s="31" t="s">
        <v>51</v>
      </c>
      <c r="C2" s="31" t="s">
        <v>76</v>
      </c>
      <c r="D2" s="31" t="s">
        <v>56</v>
      </c>
      <c r="E2" s="31" t="s">
        <v>77</v>
      </c>
      <c r="F2" s="39" t="s">
        <v>78</v>
      </c>
    </row>
    <row r="3" spans="1:6" ht="13.8">
      <c r="A3" s="30" t="s">
        <v>42</v>
      </c>
      <c r="B3" s="32">
        <v>3</v>
      </c>
      <c r="C3" s="28">
        <f t="shared" ref="C3:C15" si="0">ROUND(B3/B$39,2)</f>
        <v>0.02</v>
      </c>
      <c r="D3" s="68">
        <v>2500</v>
      </c>
      <c r="E3" s="28">
        <f t="shared" ref="E3:E15" si="1">ROUND(D3/D$39,2)</f>
        <v>0.02</v>
      </c>
      <c r="F3" s="40">
        <f>1+C3+E3</f>
        <v>1.04</v>
      </c>
    </row>
    <row r="4" spans="1:6" ht="13.8">
      <c r="A4" s="30" t="s">
        <v>45</v>
      </c>
      <c r="B4" s="32">
        <v>3</v>
      </c>
      <c r="C4" s="28">
        <f t="shared" si="0"/>
        <v>0.02</v>
      </c>
      <c r="D4" s="68">
        <v>3600</v>
      </c>
      <c r="E4" s="28">
        <f t="shared" si="1"/>
        <v>0.03</v>
      </c>
      <c r="F4" s="40">
        <f t="shared" ref="F4:F14" si="2">1+C4+E4</f>
        <v>1.05</v>
      </c>
    </row>
    <row r="5" spans="1:6" ht="13.8">
      <c r="A5" s="30" t="s">
        <v>44</v>
      </c>
      <c r="B5" s="32">
        <v>4</v>
      </c>
      <c r="C5" s="28">
        <f t="shared" si="0"/>
        <v>0.03</v>
      </c>
      <c r="D5" s="68">
        <v>3400</v>
      </c>
      <c r="E5" s="28">
        <f t="shared" si="1"/>
        <v>0.02</v>
      </c>
      <c r="F5" s="40">
        <f t="shared" si="2"/>
        <v>1.05</v>
      </c>
    </row>
    <row r="6" spans="1:6" ht="13.8">
      <c r="A6" s="30" t="s">
        <v>41</v>
      </c>
      <c r="B6" s="32">
        <v>1</v>
      </c>
      <c r="C6" s="28">
        <f t="shared" si="0"/>
        <v>0.01</v>
      </c>
      <c r="D6" s="68">
        <v>154</v>
      </c>
      <c r="E6" s="28">
        <f t="shared" si="1"/>
        <v>0</v>
      </c>
      <c r="F6" s="40">
        <f t="shared" si="2"/>
        <v>1.01</v>
      </c>
    </row>
    <row r="7" spans="1:6" ht="13.8">
      <c r="A7" s="30" t="s">
        <v>43</v>
      </c>
      <c r="B7" s="32">
        <v>5</v>
      </c>
      <c r="C7" s="28">
        <f t="shared" si="0"/>
        <v>0.04</v>
      </c>
      <c r="D7" s="68">
        <v>1900</v>
      </c>
      <c r="E7" s="28">
        <f t="shared" si="1"/>
        <v>0.01</v>
      </c>
      <c r="F7" s="40">
        <f t="shared" si="2"/>
        <v>1.05</v>
      </c>
    </row>
    <row r="8" spans="1:6" ht="13.8">
      <c r="A8" s="30" t="s">
        <v>26</v>
      </c>
      <c r="B8" s="32">
        <v>3</v>
      </c>
      <c r="C8" s="28">
        <f t="shared" si="0"/>
        <v>0.02</v>
      </c>
      <c r="D8" s="68">
        <v>1000</v>
      </c>
      <c r="E8" s="28">
        <f t="shared" si="1"/>
        <v>0.01</v>
      </c>
      <c r="F8" s="40">
        <f t="shared" si="2"/>
        <v>1.03</v>
      </c>
    </row>
    <row r="9" spans="1:6" ht="13.8">
      <c r="A9" s="30" t="s">
        <v>7</v>
      </c>
      <c r="B9" s="32">
        <v>6</v>
      </c>
      <c r="C9" s="28">
        <f t="shared" si="0"/>
        <v>0.04</v>
      </c>
      <c r="D9" s="68">
        <v>521</v>
      </c>
      <c r="E9" s="53">
        <f t="shared" si="1"/>
        <v>0</v>
      </c>
      <c r="F9" s="40">
        <f t="shared" si="2"/>
        <v>1.04</v>
      </c>
    </row>
    <row r="10" spans="1:6" ht="13.8">
      <c r="A10" s="30" t="s">
        <v>52</v>
      </c>
      <c r="B10" s="32">
        <v>2</v>
      </c>
      <c r="C10" s="28">
        <f t="shared" si="0"/>
        <v>0.01</v>
      </c>
      <c r="D10" s="68">
        <v>78</v>
      </c>
      <c r="E10" s="28">
        <f t="shared" si="1"/>
        <v>0</v>
      </c>
      <c r="F10" s="40">
        <f t="shared" si="2"/>
        <v>1.01</v>
      </c>
    </row>
    <row r="11" spans="1:6" ht="13.8">
      <c r="A11" s="30" t="s">
        <v>53</v>
      </c>
      <c r="B11" s="32">
        <v>1</v>
      </c>
      <c r="C11" s="28">
        <f t="shared" si="0"/>
        <v>0.01</v>
      </c>
      <c r="D11" s="68">
        <v>516</v>
      </c>
      <c r="E11" s="28">
        <f t="shared" si="1"/>
        <v>0</v>
      </c>
      <c r="F11" s="40">
        <f t="shared" si="2"/>
        <v>1.01</v>
      </c>
    </row>
    <row r="12" spans="1:6" ht="13.8">
      <c r="A12" s="30" t="s">
        <v>55</v>
      </c>
      <c r="B12" s="32">
        <v>7</v>
      </c>
      <c r="C12" s="28">
        <f t="shared" si="0"/>
        <v>0.05</v>
      </c>
      <c r="D12" s="68">
        <v>463</v>
      </c>
      <c r="E12" s="28">
        <f t="shared" si="1"/>
        <v>0</v>
      </c>
      <c r="F12" s="40">
        <f t="shared" si="2"/>
        <v>1.05</v>
      </c>
    </row>
    <row r="13" spans="1:6" ht="13.8">
      <c r="A13" s="30" t="s">
        <v>54</v>
      </c>
      <c r="B13" s="32">
        <v>4</v>
      </c>
      <c r="C13" s="28">
        <f t="shared" si="0"/>
        <v>0.03</v>
      </c>
      <c r="D13" s="68">
        <v>480</v>
      </c>
      <c r="E13" s="28">
        <f t="shared" si="1"/>
        <v>0</v>
      </c>
      <c r="F13" s="40">
        <f t="shared" si="2"/>
        <v>1.03</v>
      </c>
    </row>
    <row r="14" spans="1:6" ht="13.8">
      <c r="A14" s="30" t="s">
        <v>12</v>
      </c>
      <c r="B14" s="32">
        <v>6</v>
      </c>
      <c r="C14" s="28">
        <f t="shared" si="0"/>
        <v>0.04</v>
      </c>
      <c r="D14" s="68">
        <v>4066</v>
      </c>
      <c r="E14" s="28">
        <f t="shared" si="1"/>
        <v>0.03</v>
      </c>
      <c r="F14" s="40">
        <f t="shared" si="2"/>
        <v>1.07</v>
      </c>
    </row>
    <row r="15" spans="1:6" ht="13.8">
      <c r="A15" s="33" t="s">
        <v>13</v>
      </c>
      <c r="B15" s="34">
        <f>SUM(B16:B19)</f>
        <v>23</v>
      </c>
      <c r="C15" s="28">
        <f t="shared" si="0"/>
        <v>0.17</v>
      </c>
      <c r="D15" s="69">
        <v>14410</v>
      </c>
      <c r="E15" s="28">
        <f t="shared" si="1"/>
        <v>0.1</v>
      </c>
      <c r="F15" s="40">
        <f>1+C15+E15</f>
        <v>1.27</v>
      </c>
    </row>
    <row r="16" spans="1:6">
      <c r="A16" s="29" t="s">
        <v>49</v>
      </c>
      <c r="B16" s="32">
        <v>7</v>
      </c>
      <c r="C16" s="32"/>
      <c r="D16" s="70"/>
      <c r="F16" s="40"/>
    </row>
    <row r="17" spans="1:6">
      <c r="A17" s="29" t="s">
        <v>46</v>
      </c>
      <c r="B17" s="32">
        <v>9</v>
      </c>
      <c r="C17" s="32"/>
      <c r="D17" s="68"/>
      <c r="F17" s="40"/>
    </row>
    <row r="18" spans="1:6">
      <c r="A18" s="29" t="s">
        <v>48</v>
      </c>
      <c r="B18" s="32">
        <v>4</v>
      </c>
      <c r="C18" s="32"/>
      <c r="D18" s="68"/>
      <c r="F18" s="40"/>
    </row>
    <row r="19" spans="1:6">
      <c r="A19" s="29" t="s">
        <v>40</v>
      </c>
      <c r="B19" s="32">
        <v>3</v>
      </c>
      <c r="C19" s="32"/>
      <c r="D19" s="68"/>
      <c r="F19" s="40"/>
    </row>
    <row r="20" spans="1:6" ht="13.8">
      <c r="A20" s="33" t="s">
        <v>14</v>
      </c>
      <c r="B20" s="34">
        <v>35</v>
      </c>
      <c r="C20" s="28">
        <f>ROUND(B20/B$39,2)</f>
        <v>0.26</v>
      </c>
      <c r="D20" s="69">
        <v>28320</v>
      </c>
      <c r="E20" s="28">
        <f>ROUND(D20/D$39,2)</f>
        <v>0.2</v>
      </c>
      <c r="F20" s="40">
        <f>1+C20+E20</f>
        <v>1.46</v>
      </c>
    </row>
    <row r="21" spans="1:6">
      <c r="A21" s="29" t="s">
        <v>37</v>
      </c>
      <c r="B21" s="32">
        <v>2</v>
      </c>
      <c r="C21" s="32"/>
      <c r="D21" s="68"/>
      <c r="F21" s="40"/>
    </row>
    <row r="22" spans="1:6">
      <c r="A22" s="29" t="s">
        <v>33</v>
      </c>
      <c r="B22" s="32">
        <v>5</v>
      </c>
      <c r="C22" s="32"/>
      <c r="D22" s="68"/>
      <c r="F22" s="40"/>
    </row>
    <row r="23" spans="1:6">
      <c r="A23" s="29" t="s">
        <v>50</v>
      </c>
      <c r="B23" s="32">
        <v>1</v>
      </c>
      <c r="C23" s="32"/>
      <c r="D23" s="68"/>
      <c r="F23" s="40"/>
    </row>
    <row r="24" spans="1:6">
      <c r="A24" s="29" t="s">
        <v>34</v>
      </c>
      <c r="B24" s="32">
        <v>2</v>
      </c>
      <c r="C24" s="32"/>
      <c r="D24" s="68"/>
      <c r="F24" s="40"/>
    </row>
    <row r="25" spans="1:6">
      <c r="A25" s="29" t="s">
        <v>47</v>
      </c>
      <c r="B25" s="32">
        <v>1</v>
      </c>
      <c r="C25" s="32"/>
      <c r="D25" s="68"/>
      <c r="F25" s="40"/>
    </row>
    <row r="26" spans="1:6">
      <c r="A26" s="29" t="s">
        <v>30</v>
      </c>
      <c r="B26" s="32">
        <v>1</v>
      </c>
      <c r="C26" s="32"/>
      <c r="D26" s="68"/>
      <c r="F26" s="40"/>
    </row>
    <row r="27" spans="1:6">
      <c r="A27" s="29" t="s">
        <v>27</v>
      </c>
      <c r="B27" s="32">
        <v>6</v>
      </c>
      <c r="C27" s="32"/>
      <c r="D27" s="68"/>
      <c r="F27" s="40"/>
    </row>
    <row r="28" spans="1:6">
      <c r="A28" s="29" t="s">
        <v>39</v>
      </c>
      <c r="B28" s="32">
        <v>7</v>
      </c>
      <c r="C28" s="32"/>
      <c r="D28" s="68"/>
      <c r="F28" s="40"/>
    </row>
    <row r="29" spans="1:6">
      <c r="A29" s="29" t="s">
        <v>28</v>
      </c>
      <c r="B29" s="32">
        <v>5</v>
      </c>
      <c r="C29" s="32"/>
      <c r="D29" s="68"/>
      <c r="F29" s="40"/>
    </row>
    <row r="30" spans="1:6">
      <c r="A30" s="29" t="s">
        <v>38</v>
      </c>
      <c r="B30" s="32">
        <v>3</v>
      </c>
      <c r="C30" s="32"/>
      <c r="D30" s="68"/>
      <c r="F30" s="40"/>
    </row>
    <row r="31" spans="1:6">
      <c r="A31" s="29" t="s">
        <v>31</v>
      </c>
      <c r="B31" s="32">
        <v>1</v>
      </c>
      <c r="C31" s="32"/>
      <c r="D31" s="68"/>
      <c r="F31" s="40"/>
    </row>
    <row r="32" spans="1:6" ht="15.75" customHeight="1">
      <c r="A32" s="33" t="s">
        <v>15</v>
      </c>
      <c r="B32" s="34">
        <f>SUM(B33:B34)</f>
        <v>5</v>
      </c>
      <c r="C32" s="28">
        <f>ROUND(B32/B$39,2)</f>
        <v>0.04</v>
      </c>
      <c r="D32" s="69">
        <v>52978.44</v>
      </c>
      <c r="E32" s="28">
        <f>ROUND(D32/D$39,2)</f>
        <v>0.37</v>
      </c>
      <c r="F32" s="40">
        <f>1+C32+E32</f>
        <v>1.4100000000000001</v>
      </c>
    </row>
    <row r="33" spans="1:6">
      <c r="A33" s="29" t="s">
        <v>32</v>
      </c>
      <c r="B33" s="32">
        <v>1</v>
      </c>
      <c r="C33" s="32"/>
      <c r="D33" s="68"/>
      <c r="F33" s="40"/>
    </row>
    <row r="34" spans="1:6">
      <c r="A34" s="29" t="s">
        <v>35</v>
      </c>
      <c r="B34" s="32">
        <v>4</v>
      </c>
      <c r="C34" s="32"/>
      <c r="D34" s="68"/>
      <c r="F34" s="40"/>
    </row>
    <row r="35" spans="1:6" ht="27.6">
      <c r="A35" s="78" t="s">
        <v>120</v>
      </c>
      <c r="B35" s="34">
        <v>17</v>
      </c>
      <c r="C35" s="28">
        <f>ROUND(B35/B$39,2)</f>
        <v>0.12</v>
      </c>
      <c r="D35" s="69">
        <v>8700</v>
      </c>
      <c r="E35" s="28">
        <f>ROUND(D35/D$39,2)</f>
        <v>0.06</v>
      </c>
      <c r="F35" s="40">
        <f>1+C35+E35</f>
        <v>1.1800000000000002</v>
      </c>
    </row>
    <row r="36" spans="1:6" ht="13.8">
      <c r="A36" s="33" t="s">
        <v>17</v>
      </c>
      <c r="B36" s="34">
        <f>SUM(B37:B38)</f>
        <v>12</v>
      </c>
      <c r="C36" s="28">
        <f>ROUND(B36/B$39,2)</f>
        <v>0.09</v>
      </c>
      <c r="D36" s="69">
        <v>19300</v>
      </c>
      <c r="E36" s="28">
        <f>ROUND(D36/D$39,2)</f>
        <v>0.14000000000000001</v>
      </c>
      <c r="F36" s="40">
        <f>1+C36+E36</f>
        <v>1.23</v>
      </c>
    </row>
    <row r="37" spans="1:6">
      <c r="A37" s="29" t="s">
        <v>36</v>
      </c>
      <c r="B37" s="32">
        <v>4</v>
      </c>
      <c r="C37" s="32"/>
      <c r="D37" s="68"/>
      <c r="F37" s="40"/>
    </row>
    <row r="38" spans="1:6">
      <c r="A38" s="29" t="s">
        <v>29</v>
      </c>
      <c r="B38" s="32">
        <v>8</v>
      </c>
      <c r="C38" s="32"/>
      <c r="D38" s="68"/>
      <c r="F38" s="40"/>
    </row>
    <row r="39" spans="1:6">
      <c r="A39" s="37" t="s">
        <v>67</v>
      </c>
      <c r="B39" s="36">
        <f>B36+B35+B32+B20+B15+B3+B4+B5+B6+B7+B8+B9+B10+B11+B12+B13+B14</f>
        <v>137</v>
      </c>
      <c r="D39" s="71">
        <f>D36+D35+D32+D20+D15+D3+D4+D5+D6+D7+D8+D9+D10+D11+D12+D13+D14</f>
        <v>142386.44</v>
      </c>
      <c r="F39" s="40"/>
    </row>
    <row r="40" spans="1:6">
      <c r="D40" s="38"/>
    </row>
    <row r="42" spans="1:6">
      <c r="A42" s="72" t="s">
        <v>108</v>
      </c>
    </row>
  </sheetData>
  <hyperlinks>
    <hyperlink ref="A42" r:id="rId1"/>
  </hyperlinks>
  <pageMargins left="0.31" right="0.24" top="0.75" bottom="0.4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расчет _2021</vt:lpstr>
      <vt:lpstr>расчет _2022</vt:lpstr>
      <vt:lpstr>расчет _2023</vt:lpstr>
      <vt:lpstr>расчет _2024</vt:lpstr>
      <vt:lpstr>расчет_2025</vt:lpstr>
      <vt:lpstr>Расчёт_2026</vt:lpstr>
      <vt:lpstr>средняя численность за 3 года</vt:lpstr>
      <vt:lpstr>коэфф динамики</vt:lpstr>
      <vt:lpstr>коэфф особенн территории </vt:lpstr>
      <vt:lpstr>'расчет _2021'!Заголовки_для_печати</vt:lpstr>
      <vt:lpstr>'расчет _2022'!Заголовки_для_печати</vt:lpstr>
      <vt:lpstr>'средняя численность за 3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Paraginskene</dc:creator>
  <cp:lastModifiedBy>Киркин В.В.</cp:lastModifiedBy>
  <cp:lastPrinted>2023-10-07T10:24:18Z</cp:lastPrinted>
  <dcterms:created xsi:type="dcterms:W3CDTF">2013-08-06T15:50:52Z</dcterms:created>
  <dcterms:modified xsi:type="dcterms:W3CDTF">2023-10-07T10:40:55Z</dcterms:modified>
</cp:coreProperties>
</file>