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28" windowHeight="11028" activeTab="1"/>
  </bookViews>
  <sheets>
    <sheet name="2023" sheetId="2" r:id="rId1"/>
    <sheet name="2024" sheetId="3" r:id="rId2"/>
    <sheet name="2025" sheetId="4" r:id="rId3"/>
    <sheet name="2026" sheetId="5" r:id="rId4"/>
  </sheets>
  <definedNames>
    <definedName name="_Hlk37413894" localSheetId="0">'2023'!$E$4</definedName>
    <definedName name="_Hlk37413894" localSheetId="1">'2024'!$E$4</definedName>
    <definedName name="_Hlk37413894" localSheetId="2">'2025'!$E$4</definedName>
    <definedName name="_xlnm.Print_Area" localSheetId="1">'2024'!$A$1:$L$28</definedName>
  </definedNames>
  <calcPr calcId="125725"/>
</workbook>
</file>

<file path=xl/calcChain.xml><?xml version="1.0" encoding="utf-8"?>
<calcChain xmlns="http://schemas.openxmlformats.org/spreadsheetml/2006/main">
  <c r="E44" i="3"/>
  <c r="F44"/>
  <c r="G44"/>
  <c r="D44"/>
  <c r="O27" i="2"/>
  <c r="E7" i="3"/>
  <c r="E25" i="5"/>
  <c r="N25" s="1"/>
  <c r="E24"/>
  <c r="N24" s="1"/>
  <c r="P24" s="1"/>
  <c r="E23"/>
  <c r="N23" s="1"/>
  <c r="P23" s="1"/>
  <c r="E22"/>
  <c r="N22" s="1"/>
  <c r="P22" s="1"/>
  <c r="D21"/>
  <c r="C21"/>
  <c r="E20"/>
  <c r="N20" s="1"/>
  <c r="E19"/>
  <c r="N19" s="1"/>
  <c r="P19" s="1"/>
  <c r="E18"/>
  <c r="N18" s="1"/>
  <c r="P18" s="1"/>
  <c r="E17"/>
  <c r="N17" s="1"/>
  <c r="P17" s="1"/>
  <c r="E16"/>
  <c r="N16" s="1"/>
  <c r="E15"/>
  <c r="N15" s="1"/>
  <c r="P15" s="1"/>
  <c r="E14"/>
  <c r="N14" s="1"/>
  <c r="P14" s="1"/>
  <c r="D13"/>
  <c r="C13"/>
  <c r="E12"/>
  <c r="N12" s="1"/>
  <c r="P12" s="1"/>
  <c r="E11"/>
  <c r="N11" s="1"/>
  <c r="E10"/>
  <c r="N10" s="1"/>
  <c r="P10" s="1"/>
  <c r="E9"/>
  <c r="N9" s="1"/>
  <c r="P9" s="1"/>
  <c r="E8"/>
  <c r="N8" s="1"/>
  <c r="P8" s="1"/>
  <c r="E7"/>
  <c r="N7" s="1"/>
  <c r="D6"/>
  <c r="C6"/>
  <c r="E45" i="3" l="1"/>
  <c r="F45"/>
  <c r="G45"/>
  <c r="C26" i="5"/>
  <c r="P11"/>
  <c r="P25"/>
  <c r="P20"/>
  <c r="D26"/>
  <c r="P7"/>
  <c r="N6"/>
  <c r="P6" s="1"/>
  <c r="N13"/>
  <c r="P13" s="1"/>
  <c r="P16"/>
  <c r="N21"/>
  <c r="C21" i="2"/>
  <c r="C13"/>
  <c r="C6"/>
  <c r="C21" i="3"/>
  <c r="C13"/>
  <c r="C6"/>
  <c r="C21" i="4"/>
  <c r="C13"/>
  <c r="C6"/>
  <c r="E7"/>
  <c r="N26" i="5" l="1"/>
  <c r="P26" s="1"/>
  <c r="P21"/>
  <c r="C27" i="2"/>
  <c r="C26" i="3"/>
  <c r="C26" i="4"/>
  <c r="E25" i="3"/>
  <c r="L25" s="1"/>
  <c r="N25" s="1"/>
  <c r="E24"/>
  <c r="L24" s="1"/>
  <c r="N24" s="1"/>
  <c r="E23"/>
  <c r="L23" s="1"/>
  <c r="N23" s="1"/>
  <c r="E22"/>
  <c r="L22" s="1"/>
  <c r="D21"/>
  <c r="E20"/>
  <c r="L20" s="1"/>
  <c r="N20" s="1"/>
  <c r="E19"/>
  <c r="L19" s="1"/>
  <c r="N19" s="1"/>
  <c r="E18"/>
  <c r="L18" s="1"/>
  <c r="N18" s="1"/>
  <c r="E17"/>
  <c r="L17" s="1"/>
  <c r="N17" s="1"/>
  <c r="E16"/>
  <c r="L16" s="1"/>
  <c r="N16" s="1"/>
  <c r="E15"/>
  <c r="L15" s="1"/>
  <c r="N15" s="1"/>
  <c r="E14"/>
  <c r="L14" s="1"/>
  <c r="N14" s="1"/>
  <c r="D13"/>
  <c r="E12"/>
  <c r="L12" s="1"/>
  <c r="N12" s="1"/>
  <c r="E11"/>
  <c r="L11" s="1"/>
  <c r="N11" s="1"/>
  <c r="E10"/>
  <c r="L10" s="1"/>
  <c r="N10" s="1"/>
  <c r="E9"/>
  <c r="L9" s="1"/>
  <c r="N9" s="1"/>
  <c r="E8"/>
  <c r="L8" s="1"/>
  <c r="N8" s="1"/>
  <c r="D6"/>
  <c r="E25" i="2"/>
  <c r="K25" s="1"/>
  <c r="E24"/>
  <c r="E23"/>
  <c r="K23" s="1"/>
  <c r="E22"/>
  <c r="K22" s="1"/>
  <c r="D21"/>
  <c r="E20"/>
  <c r="K20" s="1"/>
  <c r="E19"/>
  <c r="K19" s="1"/>
  <c r="E18"/>
  <c r="K18" s="1"/>
  <c r="E17"/>
  <c r="K17" s="1"/>
  <c r="E16"/>
  <c r="K16" s="1"/>
  <c r="E15"/>
  <c r="E14"/>
  <c r="K14" s="1"/>
  <c r="D13"/>
  <c r="E12"/>
  <c r="K12" s="1"/>
  <c r="E11"/>
  <c r="K11" s="1"/>
  <c r="E10"/>
  <c r="K10" s="1"/>
  <c r="E9"/>
  <c r="K9" s="1"/>
  <c r="E8"/>
  <c r="K8" s="1"/>
  <c r="E7"/>
  <c r="K7" s="1"/>
  <c r="D6"/>
  <c r="K24" l="1"/>
  <c r="K21" s="1"/>
  <c r="M21" s="1"/>
  <c r="P15"/>
  <c r="K15"/>
  <c r="K13" s="1"/>
  <c r="M13" s="1"/>
  <c r="P7"/>
  <c r="M16"/>
  <c r="P16"/>
  <c r="M9"/>
  <c r="P9"/>
  <c r="M25"/>
  <c r="P25"/>
  <c r="M23"/>
  <c r="P23"/>
  <c r="M22"/>
  <c r="P22"/>
  <c r="M20"/>
  <c r="P20"/>
  <c r="M19"/>
  <c r="P19"/>
  <c r="M18"/>
  <c r="P18"/>
  <c r="M17"/>
  <c r="P17"/>
  <c r="M14"/>
  <c r="P14"/>
  <c r="M12"/>
  <c r="P12"/>
  <c r="M11"/>
  <c r="P11"/>
  <c r="M10"/>
  <c r="P10"/>
  <c r="M8"/>
  <c r="P8"/>
  <c r="L7" i="3"/>
  <c r="N7" s="1"/>
  <c r="D26"/>
  <c r="D27" i="2"/>
  <c r="N22" i="3"/>
  <c r="L21"/>
  <c r="L13"/>
  <c r="N13" s="1"/>
  <c r="M15" i="2"/>
  <c r="M24"/>
  <c r="D21" i="4"/>
  <c r="D13"/>
  <c r="D6"/>
  <c r="P24" i="2" l="1"/>
  <c r="P21" s="1"/>
  <c r="K6"/>
  <c r="M7"/>
  <c r="P13"/>
  <c r="P6"/>
  <c r="L6" i="3"/>
  <c r="N6" s="1"/>
  <c r="N21"/>
  <c r="D26" i="4"/>
  <c r="E14"/>
  <c r="M14" s="1"/>
  <c r="M6" i="2" l="1"/>
  <c r="K27"/>
  <c r="M27" s="1"/>
  <c r="P27"/>
  <c r="L26" i="3"/>
  <c r="N26" s="1"/>
  <c r="O14" i="4"/>
  <c r="E25" l="1"/>
  <c r="M25" s="1"/>
  <c r="E19"/>
  <c r="M19" s="1"/>
  <c r="E24"/>
  <c r="M24" s="1"/>
  <c r="E23"/>
  <c r="M23" s="1"/>
  <c r="E22"/>
  <c r="M22" s="1"/>
  <c r="E16"/>
  <c r="M16" s="1"/>
  <c r="E8"/>
  <c r="M8" s="1"/>
  <c r="E12"/>
  <c r="M12" s="1"/>
  <c r="E11"/>
  <c r="M11" s="1"/>
  <c r="E9"/>
  <c r="M9" s="1"/>
  <c r="M7"/>
  <c r="E20"/>
  <c r="M20" s="1"/>
  <c r="E18"/>
  <c r="M18" s="1"/>
  <c r="E10"/>
  <c r="M10" s="1"/>
  <c r="E17"/>
  <c r="M17" s="1"/>
  <c r="E15"/>
  <c r="M15" s="1"/>
  <c r="O10" l="1"/>
  <c r="O16"/>
  <c r="O8"/>
  <c r="O18"/>
  <c r="O11"/>
  <c r="O22"/>
  <c r="O9"/>
  <c r="O19"/>
  <c r="O17"/>
  <c r="O7"/>
  <c r="O24"/>
  <c r="O15"/>
  <c r="O20"/>
  <c r="O12"/>
  <c r="O23"/>
  <c r="M6" l="1"/>
  <c r="O6" s="1"/>
  <c r="M21"/>
  <c r="O21" s="1"/>
  <c r="O25"/>
  <c r="M13"/>
  <c r="M26" l="1"/>
  <c r="O26" s="1"/>
  <c r="O13"/>
</calcChain>
</file>

<file path=xl/sharedStrings.xml><?xml version="1.0" encoding="utf-8"?>
<sst xmlns="http://schemas.openxmlformats.org/spreadsheetml/2006/main" count="173" uniqueCount="66">
  <si>
    <t>Всего</t>
  </si>
  <si>
    <t>Наименование муниципального образования</t>
  </si>
  <si>
    <t>Годовые затраты на выплату вознаграждения опекунам совершеннолетних недееспособных граждан, размер которых определяется на основании размера, установленного статьей 3 настоящего Закона, с учетом отчислений страховых взносов на обязательное пенсионное страхование и обязательное медицинское страхование в соответствии с законодательством Российской Федерации, начисляемых на вознаграждение, причитающееся опекунам совершеннолетних недееспособных граждан,  (N)</t>
  </si>
  <si>
    <t>в том числе:</t>
  </si>
  <si>
    <t>Размер вознаграждения опекуну совершеннолетнего недееспособного гражданина, руб.</t>
  </si>
  <si>
    <t>Сумма отчислений страховых взносов на обязательное пенсионное страхование и обязательное медицинское страхование в соответствии с законодательством Российской Федерации, начисляемых на вознаграждение, причитающееся опекунам совершеннолетних недееспособных граждан, руб.</t>
  </si>
  <si>
    <t>Коэффициент расходов на компенсацию затрат, связанных с обеспечением деятельности органов местного самоуправления в связи с осуществлением переданных им государственных полномочий, равный 1,015</t>
  </si>
  <si>
    <t>Объем субвенции местному бюджету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граждан, (Si), рублей</t>
  </si>
  <si>
    <t>Расчет объема субвенции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 на 2023 год</t>
  </si>
  <si>
    <t>Расчет объема субвенции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 на 2024 год</t>
  </si>
  <si>
    <t>Прогнозируемая на очередной финансовый год в соответствующем муниципальном образовании среднегодовая численность совершеннолетних недееспособных граждан (по данным органов местного самоуправления), 
Чi</t>
  </si>
  <si>
    <t>Коэффициент индексации, установленные ежегодно законами Мурманской области об областном бюджете, начиная с 2021 года</t>
  </si>
  <si>
    <t xml:space="preserve">G1 на 2022 год </t>
  </si>
  <si>
    <t>G2 на 2023 год</t>
  </si>
  <si>
    <t>коэффициенты индексации, установленные ежегодно законами Мурманской области об областном бюджете, начиная с 2021 года</t>
  </si>
  <si>
    <t>G1 2022 год</t>
  </si>
  <si>
    <t xml:space="preserve">G2 2023 год 
</t>
  </si>
  <si>
    <t>G3 2024 год</t>
  </si>
  <si>
    <t>Заместитель министра труда и социального развития Мурманской области</t>
  </si>
  <si>
    <t>Л.М. Васинцева</t>
  </si>
  <si>
    <t>муниципальный округ г. Апатиты с подведомственной территорией</t>
  </si>
  <si>
    <t xml:space="preserve">муниципальный округ г. Кировск с подведомственной территорией </t>
  </si>
  <si>
    <t>муниципальный округ г. Мончегорск с подведомственной территорией</t>
  </si>
  <si>
    <t>городской округ город-герой Мурманск</t>
  </si>
  <si>
    <t>муниципальный округ г. Оленегорск с подведомственной территорией</t>
  </si>
  <si>
    <t>муниципальный округ г. Полярные Зори с подведомственной территорией</t>
  </si>
  <si>
    <t>городской округ ЗАТО Александровск</t>
  </si>
  <si>
    <t>городской округ ЗАТО г. Заозерск</t>
  </si>
  <si>
    <t>городской округ ЗАТО г. Островной</t>
  </si>
  <si>
    <t>городской округ ЗАТО г. Североморск</t>
  </si>
  <si>
    <t xml:space="preserve"> городской округ ЗАТО п. Видяево</t>
  </si>
  <si>
    <t>Ковдорский муниципальный округ</t>
  </si>
  <si>
    <t>Кандалакшский муниципальный район</t>
  </si>
  <si>
    <t>Кольский муниципальный район</t>
  </si>
  <si>
    <t>Ловозерский муниципальный район</t>
  </si>
  <si>
    <t>Терский муниципальный район</t>
  </si>
  <si>
    <t>Печенгский муниципальный округ</t>
  </si>
  <si>
    <t>Городские округа</t>
  </si>
  <si>
    <t>Муниципальные округа</t>
  </si>
  <si>
    <t>Муниципальные районы</t>
  </si>
  <si>
    <t>Предусмотрено</t>
  </si>
  <si>
    <t xml:space="preserve">Отклонение </t>
  </si>
  <si>
    <t>G4 2025 год</t>
  </si>
  <si>
    <t>Расчет объема субвенции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 на 2025 год</t>
  </si>
  <si>
    <t>Численность недееспособных граждан, состоящих на учете в органе опеки и попечительстве на 01.01.2022</t>
  </si>
  <si>
    <t>Расчет объема субвенции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 на 2026 год</t>
  </si>
  <si>
    <t>G5 2026 год</t>
  </si>
  <si>
    <t>Уточнённый объем субвенции местному бюджету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граждан, (Si), рублей</t>
  </si>
  <si>
    <t>Уточнённая прогнозируемая на очередной финансовый год в соответствующем муниципальном образовании среднегодовая численность совершеннолетних недееспособных граждан (по данным органов местного самоуправления), 
Чi</t>
  </si>
  <si>
    <t xml:space="preserve">Объем субвенции предусмотренный местному бюджету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</si>
  <si>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</si>
  <si>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</si>
  <si>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</si>
  <si>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</si>
  <si>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</si>
  <si>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</si>
  <si>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</si>
  <si>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</si>
  <si>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</si>
  <si>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</si>
  <si>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</si>
  <si>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</si>
  <si>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G</t>
  </si>
  <si>
    <t>И.о.  министра труда и социального развития Мурманской области</t>
  </si>
  <si>
    <t>И.о. министра труда и социального развития Мурманской области</t>
  </si>
  <si>
    <t>И.о министра труда и социального развития Мурманской области</t>
  </si>
</sst>
</file>

<file path=xl/styles.xml><?xml version="1.0" encoding="utf-8"?>
<styleSheet xmlns="http://schemas.openxmlformats.org/spreadsheetml/2006/main">
  <numFmts count="5">
    <numFmt numFmtId="164" formatCode="#,##0.0"/>
    <numFmt numFmtId="165" formatCode="#,##0.000"/>
    <numFmt numFmtId="166" formatCode="#,##0.0000"/>
    <numFmt numFmtId="167" formatCode="0.000"/>
    <numFmt numFmtId="168" formatCode="0.0000"/>
  </numFmts>
  <fonts count="14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FAC090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9" fillId="0" borderId="8"/>
    <xf numFmtId="4" fontId="9" fillId="0" borderId="9">
      <alignment horizontal="right" vertical="top" shrinkToFit="1"/>
    </xf>
    <xf numFmtId="0" fontId="1" fillId="0" borderId="0"/>
  </cellStyleXfs>
  <cellXfs count="82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2" fontId="4" fillId="0" borderId="0" xfId="0" applyNumberFormat="1" applyFont="1" applyBorder="1"/>
    <xf numFmtId="2" fontId="6" fillId="0" borderId="0" xfId="0" applyNumberFormat="1" applyFont="1" applyFill="1" applyBorder="1"/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/>
    <xf numFmtId="164" fontId="3" fillId="0" borderId="4" xfId="0" applyNumberFormat="1" applyFont="1" applyFill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Border="1"/>
    <xf numFmtId="0" fontId="8" fillId="0" borderId="0" xfId="0" applyFont="1" applyBorder="1"/>
    <xf numFmtId="0" fontId="5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0" fontId="10" fillId="0" borderId="0" xfId="0" applyFont="1" applyFill="1" applyBorder="1" applyAlignment="1">
      <alignment vertical="center"/>
    </xf>
    <xf numFmtId="166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10" fillId="0" borderId="0" xfId="0" applyFont="1"/>
    <xf numFmtId="164" fontId="10" fillId="0" borderId="0" xfId="0" applyNumberFormat="1" applyFont="1"/>
    <xf numFmtId="0" fontId="10" fillId="0" borderId="0" xfId="0" applyFont="1" applyAlignment="1">
      <alignment horizontal="right"/>
    </xf>
    <xf numFmtId="4" fontId="10" fillId="0" borderId="0" xfId="0" applyNumberFormat="1" applyFont="1"/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11" fillId="3" borderId="4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1" fillId="0" borderId="0" xfId="4"/>
    <xf numFmtId="0" fontId="1" fillId="0" borderId="4" xfId="4" applyBorder="1" applyAlignment="1">
      <alignment horizontal="center"/>
    </xf>
    <xf numFmtId="2" fontId="1" fillId="0" borderId="0" xfId="4" applyNumberFormat="1"/>
    <xf numFmtId="167" fontId="1" fillId="0" borderId="0" xfId="4" applyNumberFormat="1"/>
    <xf numFmtId="0" fontId="13" fillId="0" borderId="0" xfId="4" applyFont="1"/>
    <xf numFmtId="0" fontId="12" fillId="0" borderId="0" xfId="4" applyFont="1"/>
    <xf numFmtId="168" fontId="12" fillId="0" borderId="0" xfId="4" applyNumberFormat="1" applyFont="1"/>
    <xf numFmtId="166" fontId="5" fillId="0" borderId="4" xfId="0" applyNumberFormat="1" applyFont="1" applyFill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right" vertical="center"/>
    </xf>
    <xf numFmtId="165" fontId="5" fillId="0" borderId="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5">
    <cellStyle name="st85 2" xfId="3"/>
    <cellStyle name="xl_total_bot" xfId="2"/>
    <cellStyle name="Обычный" xfId="0" builtinId="0"/>
    <cellStyle name="Обычный 2" xfId="1"/>
    <cellStyle name="Обычный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5"/>
  <sheetViews>
    <sheetView topLeftCell="C7" zoomScaleNormal="100" workbookViewId="0">
      <selection activeCell="P15" sqref="P15"/>
    </sheetView>
  </sheetViews>
  <sheetFormatPr defaultColWidth="9.109375" defaultRowHeight="13.2"/>
  <cols>
    <col min="1" max="1" width="4.6640625" style="7" customWidth="1"/>
    <col min="2" max="2" width="46.88671875" style="1" customWidth="1"/>
    <col min="3" max="3" width="15.33203125" style="1" customWidth="1"/>
    <col min="4" max="4" width="16.88671875" style="1" customWidth="1"/>
    <col min="5" max="5" width="31.44140625" style="1" customWidth="1"/>
    <col min="6" max="6" width="17.5546875" style="1" customWidth="1"/>
    <col min="7" max="7" width="28.44140625" style="1" customWidth="1"/>
    <col min="8" max="8" width="14.44140625" style="1" customWidth="1"/>
    <col min="9" max="9" width="16.33203125" style="1" customWidth="1"/>
    <col min="10" max="10" width="18.88671875" style="1" customWidth="1"/>
    <col min="11" max="11" width="20.109375" style="1" customWidth="1"/>
    <col min="12" max="13" width="15.88671875" style="1" hidden="1" customWidth="1"/>
    <col min="14" max="14" width="0" style="1" hidden="1" customWidth="1"/>
    <col min="15" max="15" width="20.6640625" style="1" customWidth="1"/>
    <col min="16" max="16" width="21.6640625" style="1" customWidth="1"/>
    <col min="17" max="16384" width="9.109375" style="1"/>
  </cols>
  <sheetData>
    <row r="1" spans="1:16" ht="12.75" customHeight="1">
      <c r="B1" s="72" t="s">
        <v>8</v>
      </c>
      <c r="C1" s="72"/>
      <c r="D1" s="72"/>
      <c r="E1" s="72"/>
      <c r="F1" s="72"/>
      <c r="G1" s="72"/>
      <c r="H1" s="72"/>
      <c r="I1" s="72"/>
      <c r="J1" s="72"/>
      <c r="K1" s="72"/>
    </row>
    <row r="2" spans="1:16" ht="38.25" customHeight="1">
      <c r="A2" s="20"/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6" ht="15.6">
      <c r="A3" s="21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6" s="13" customFormat="1" ht="64.5" customHeight="1">
      <c r="A4" s="68"/>
      <c r="B4" s="69" t="s">
        <v>1</v>
      </c>
      <c r="C4" s="70" t="s">
        <v>44</v>
      </c>
      <c r="D4" s="66" t="s">
        <v>48</v>
      </c>
      <c r="E4" s="69" t="s">
        <v>2</v>
      </c>
      <c r="F4" s="69" t="s">
        <v>3</v>
      </c>
      <c r="G4" s="69"/>
      <c r="H4" s="73" t="s">
        <v>11</v>
      </c>
      <c r="I4" s="74"/>
      <c r="J4" s="66" t="s">
        <v>6</v>
      </c>
      <c r="K4" s="66" t="s">
        <v>47</v>
      </c>
      <c r="L4" s="66" t="s">
        <v>40</v>
      </c>
      <c r="M4" s="66" t="s">
        <v>41</v>
      </c>
      <c r="O4" s="66" t="s">
        <v>49</v>
      </c>
      <c r="P4" s="66" t="s">
        <v>41</v>
      </c>
    </row>
    <row r="5" spans="1:16" s="13" customFormat="1" ht="154.5" customHeight="1">
      <c r="A5" s="68"/>
      <c r="B5" s="66"/>
      <c r="C5" s="71"/>
      <c r="D5" s="67"/>
      <c r="E5" s="66"/>
      <c r="F5" s="14" t="s">
        <v>4</v>
      </c>
      <c r="G5" s="48" t="s">
        <v>5</v>
      </c>
      <c r="H5" s="48" t="s">
        <v>12</v>
      </c>
      <c r="I5" s="48" t="s">
        <v>13</v>
      </c>
      <c r="J5" s="67"/>
      <c r="K5" s="67"/>
      <c r="L5" s="67"/>
      <c r="M5" s="67"/>
      <c r="O5" s="67"/>
      <c r="P5" s="67"/>
    </row>
    <row r="6" spans="1:16" s="41" customFormat="1" ht="30" customHeight="1">
      <c r="A6" s="37"/>
      <c r="B6" s="38" t="s">
        <v>37</v>
      </c>
      <c r="C6" s="39">
        <f>SUM(C7:C12)</f>
        <v>634</v>
      </c>
      <c r="D6" s="40">
        <f>SUM(D7:D12)</f>
        <v>64.67</v>
      </c>
      <c r="E6" s="40"/>
      <c r="F6" s="40"/>
      <c r="G6" s="40"/>
      <c r="H6" s="40"/>
      <c r="I6" s="40"/>
      <c r="J6" s="36"/>
      <c r="K6" s="42">
        <f>SUM(K7:K12)</f>
        <v>17943700</v>
      </c>
      <c r="L6" s="42">
        <v>16922500</v>
      </c>
      <c r="M6" s="42">
        <f>K6-L6</f>
        <v>1021200</v>
      </c>
      <c r="O6" s="42">
        <v>20458600</v>
      </c>
      <c r="P6" s="42">
        <f>SUM(P7:P12)</f>
        <v>-2514900</v>
      </c>
    </row>
    <row r="7" spans="1:16" ht="15.6">
      <c r="A7" s="22"/>
      <c r="B7" s="33" t="s">
        <v>26</v>
      </c>
      <c r="C7" s="23">
        <v>32</v>
      </c>
      <c r="D7" s="5">
        <v>3.83</v>
      </c>
      <c r="E7" s="15">
        <f t="shared" ref="E7:E12" si="0">(F7+G7)*12</f>
        <v>259284</v>
      </c>
      <c r="F7" s="26">
        <v>17000</v>
      </c>
      <c r="G7" s="26">
        <v>4607</v>
      </c>
      <c r="H7" s="28">
        <v>1.0233000000000001</v>
      </c>
      <c r="I7" s="65">
        <v>1.0303</v>
      </c>
      <c r="J7" s="19">
        <v>1.0149999999999999</v>
      </c>
      <c r="K7" s="29">
        <f>ROUND(D7*E7*J7*H7*I7/100,0)*100</f>
        <v>1062700</v>
      </c>
      <c r="L7" s="29">
        <v>1960600</v>
      </c>
      <c r="M7" s="29">
        <f t="shared" ref="M7:M27" si="1">K7-L7</f>
        <v>-897900</v>
      </c>
      <c r="O7" s="29">
        <v>1573800</v>
      </c>
      <c r="P7" s="29">
        <f>K7-O7</f>
        <v>-511100</v>
      </c>
    </row>
    <row r="8" spans="1:16" ht="15.6">
      <c r="A8" s="22"/>
      <c r="B8" s="33" t="s">
        <v>30</v>
      </c>
      <c r="C8" s="23">
        <v>5</v>
      </c>
      <c r="D8" s="5">
        <v>0.42</v>
      </c>
      <c r="E8" s="15">
        <f t="shared" si="0"/>
        <v>259284</v>
      </c>
      <c r="F8" s="26">
        <v>17000</v>
      </c>
      <c r="G8" s="26">
        <v>4607</v>
      </c>
      <c r="H8" s="28">
        <v>1.0233000000000001</v>
      </c>
      <c r="I8" s="65">
        <v>1.0303</v>
      </c>
      <c r="J8" s="19">
        <v>1.0149999999999999</v>
      </c>
      <c r="K8" s="29">
        <f t="shared" ref="K8:K25" si="2">ROUND(D8*E8*J8*H8*I8/100,0)*100</f>
        <v>116500</v>
      </c>
      <c r="L8" s="29">
        <v>560200</v>
      </c>
      <c r="M8" s="29">
        <f t="shared" si="1"/>
        <v>-443700</v>
      </c>
      <c r="O8" s="29">
        <v>821100</v>
      </c>
      <c r="P8" s="29">
        <f t="shared" ref="P8:P25" si="3">K8-O8</f>
        <v>-704600</v>
      </c>
    </row>
    <row r="9" spans="1:16" ht="15.6">
      <c r="A9" s="22"/>
      <c r="B9" s="33" t="s">
        <v>27</v>
      </c>
      <c r="C9" s="23">
        <v>3</v>
      </c>
      <c r="D9" s="5">
        <v>0</v>
      </c>
      <c r="E9" s="15">
        <f t="shared" si="0"/>
        <v>259284</v>
      </c>
      <c r="F9" s="26">
        <v>17000</v>
      </c>
      <c r="G9" s="26">
        <v>4607</v>
      </c>
      <c r="H9" s="28">
        <v>1.0233000000000001</v>
      </c>
      <c r="I9" s="65">
        <v>1.0303</v>
      </c>
      <c r="J9" s="19">
        <v>1.0149999999999999</v>
      </c>
      <c r="K9" s="29">
        <f t="shared" si="2"/>
        <v>0</v>
      </c>
      <c r="L9" s="29">
        <v>0</v>
      </c>
      <c r="M9" s="29">
        <f t="shared" si="1"/>
        <v>0</v>
      </c>
      <c r="O9" s="29">
        <v>0</v>
      </c>
      <c r="P9" s="29">
        <f t="shared" si="3"/>
        <v>0</v>
      </c>
    </row>
    <row r="10" spans="1:16" ht="15.6">
      <c r="A10" s="22"/>
      <c r="B10" s="50" t="s">
        <v>23</v>
      </c>
      <c r="C10" s="23">
        <v>538</v>
      </c>
      <c r="D10" s="5">
        <v>55</v>
      </c>
      <c r="E10" s="15">
        <f t="shared" si="0"/>
        <v>259284</v>
      </c>
      <c r="F10" s="26">
        <v>17000</v>
      </c>
      <c r="G10" s="26">
        <v>4607</v>
      </c>
      <c r="H10" s="28">
        <v>1.0233000000000001</v>
      </c>
      <c r="I10" s="65">
        <v>1.0303</v>
      </c>
      <c r="J10" s="19">
        <v>1.0149999999999999</v>
      </c>
      <c r="K10" s="29">
        <f t="shared" si="2"/>
        <v>15260600</v>
      </c>
      <c r="L10" s="29">
        <v>12603500</v>
      </c>
      <c r="M10" s="29">
        <f t="shared" si="1"/>
        <v>2657100</v>
      </c>
      <c r="O10" s="29">
        <v>16421500</v>
      </c>
      <c r="P10" s="29">
        <f t="shared" si="3"/>
        <v>-1160900</v>
      </c>
    </row>
    <row r="11" spans="1:16" ht="15.6">
      <c r="A11" s="22"/>
      <c r="B11" s="33" t="s">
        <v>28</v>
      </c>
      <c r="C11" s="23">
        <v>2</v>
      </c>
      <c r="D11" s="5">
        <v>0</v>
      </c>
      <c r="E11" s="15">
        <f t="shared" si="0"/>
        <v>259284</v>
      </c>
      <c r="F11" s="26">
        <v>17000</v>
      </c>
      <c r="G11" s="26">
        <v>4607</v>
      </c>
      <c r="H11" s="28">
        <v>1.0233000000000001</v>
      </c>
      <c r="I11" s="65">
        <v>1.0303</v>
      </c>
      <c r="J11" s="19">
        <v>1.0149999999999999</v>
      </c>
      <c r="K11" s="29">
        <f t="shared" si="2"/>
        <v>0</v>
      </c>
      <c r="L11" s="29">
        <v>280100</v>
      </c>
      <c r="M11" s="29">
        <f t="shared" si="1"/>
        <v>-280100</v>
      </c>
      <c r="O11" s="29">
        <v>273700</v>
      </c>
      <c r="P11" s="29">
        <f t="shared" si="3"/>
        <v>-273700</v>
      </c>
    </row>
    <row r="12" spans="1:16" ht="15.6">
      <c r="A12" s="22"/>
      <c r="B12" s="33" t="s">
        <v>29</v>
      </c>
      <c r="C12" s="23">
        <v>54</v>
      </c>
      <c r="D12" s="5">
        <v>5.42</v>
      </c>
      <c r="E12" s="15">
        <f t="shared" si="0"/>
        <v>259284</v>
      </c>
      <c r="F12" s="26">
        <v>17000</v>
      </c>
      <c r="G12" s="26">
        <v>4607</v>
      </c>
      <c r="H12" s="28">
        <v>1.0233000000000001</v>
      </c>
      <c r="I12" s="65">
        <v>1.0303</v>
      </c>
      <c r="J12" s="19">
        <v>1.0149999999999999</v>
      </c>
      <c r="K12" s="29">
        <f t="shared" si="2"/>
        <v>1503900</v>
      </c>
      <c r="L12" s="29">
        <v>1518100</v>
      </c>
      <c r="M12" s="29">
        <f t="shared" si="1"/>
        <v>-14200</v>
      </c>
      <c r="O12" s="29">
        <v>1368500</v>
      </c>
      <c r="P12" s="29">
        <f t="shared" si="3"/>
        <v>135400</v>
      </c>
    </row>
    <row r="13" spans="1:16" s="41" customFormat="1" ht="30" customHeight="1">
      <c r="A13" s="37"/>
      <c r="B13" s="38" t="s">
        <v>38</v>
      </c>
      <c r="C13" s="39">
        <f>SUM(C14:C20)</f>
        <v>1183</v>
      </c>
      <c r="D13" s="40">
        <f>SUM(D14:D20)</f>
        <v>41.699999999999996</v>
      </c>
      <c r="E13" s="40"/>
      <c r="F13" s="40"/>
      <c r="G13" s="40"/>
      <c r="H13" s="40"/>
      <c r="I13" s="65"/>
      <c r="J13" s="36"/>
      <c r="K13" s="42">
        <f>SUM(K14:K20)</f>
        <v>11570500</v>
      </c>
      <c r="L13" s="42">
        <v>18205400</v>
      </c>
      <c r="M13" s="42">
        <f t="shared" si="1"/>
        <v>-6634900</v>
      </c>
      <c r="O13" s="42">
        <v>15327100</v>
      </c>
      <c r="P13" s="42">
        <f>SUM(P14:P20)</f>
        <v>-3756600</v>
      </c>
    </row>
    <row r="14" spans="1:16" ht="30" customHeight="1">
      <c r="A14" s="22"/>
      <c r="B14" s="32" t="s">
        <v>20</v>
      </c>
      <c r="C14" s="23">
        <v>596</v>
      </c>
      <c r="D14" s="5">
        <v>17.079999999999998</v>
      </c>
      <c r="E14" s="15">
        <f t="shared" ref="E14:E20" si="4">(F14+G14)*12</f>
        <v>259284</v>
      </c>
      <c r="F14" s="26">
        <v>17000</v>
      </c>
      <c r="G14" s="26">
        <v>4607</v>
      </c>
      <c r="H14" s="28">
        <v>1.0233000000000001</v>
      </c>
      <c r="I14" s="65">
        <v>1.0303</v>
      </c>
      <c r="J14" s="19">
        <v>1.0149999999999999</v>
      </c>
      <c r="K14" s="29">
        <f t="shared" si="2"/>
        <v>4739100</v>
      </c>
      <c r="L14" s="29">
        <v>6161800</v>
      </c>
      <c r="M14" s="29">
        <f t="shared" si="1"/>
        <v>-1422700</v>
      </c>
      <c r="O14" s="29">
        <v>5200200</v>
      </c>
      <c r="P14" s="29">
        <f t="shared" si="3"/>
        <v>-461100</v>
      </c>
    </row>
    <row r="15" spans="1:16" ht="30" customHeight="1">
      <c r="A15" s="22"/>
      <c r="B15" s="32" t="s">
        <v>21</v>
      </c>
      <c r="C15" s="23">
        <v>192</v>
      </c>
      <c r="D15" s="5">
        <v>10</v>
      </c>
      <c r="E15" s="15">
        <f t="shared" si="4"/>
        <v>259284</v>
      </c>
      <c r="F15" s="26">
        <v>17000</v>
      </c>
      <c r="G15" s="26">
        <v>4607</v>
      </c>
      <c r="H15" s="28">
        <v>1.0233000000000001</v>
      </c>
      <c r="I15" s="65">
        <v>1.0303</v>
      </c>
      <c r="J15" s="19">
        <v>1.0149999999999999</v>
      </c>
      <c r="K15" s="29">
        <f t="shared" si="2"/>
        <v>2774700</v>
      </c>
      <c r="L15" s="29">
        <v>2800800</v>
      </c>
      <c r="M15" s="29">
        <f t="shared" si="1"/>
        <v>-26100</v>
      </c>
      <c r="O15" s="29">
        <v>2737000</v>
      </c>
      <c r="P15" s="29">
        <f t="shared" si="3"/>
        <v>37700</v>
      </c>
    </row>
    <row r="16" spans="1:16" ht="15" customHeight="1">
      <c r="A16" s="22"/>
      <c r="B16" s="35" t="s">
        <v>31</v>
      </c>
      <c r="C16" s="23">
        <v>36</v>
      </c>
      <c r="D16" s="5">
        <v>0.28999999999999998</v>
      </c>
      <c r="E16" s="15">
        <f t="shared" si="4"/>
        <v>259284</v>
      </c>
      <c r="F16" s="26">
        <v>17000</v>
      </c>
      <c r="G16" s="26">
        <v>4607</v>
      </c>
      <c r="H16" s="28">
        <v>1.0233000000000001</v>
      </c>
      <c r="I16" s="65">
        <v>1.0303</v>
      </c>
      <c r="J16" s="19">
        <v>1.0149999999999999</v>
      </c>
      <c r="K16" s="29">
        <f t="shared" si="2"/>
        <v>80500</v>
      </c>
      <c r="L16" s="29">
        <v>840300</v>
      </c>
      <c r="M16" s="29">
        <f t="shared" si="1"/>
        <v>-759800</v>
      </c>
      <c r="O16" s="29">
        <v>0</v>
      </c>
      <c r="P16" s="29">
        <f t="shared" si="3"/>
        <v>80500</v>
      </c>
    </row>
    <row r="17" spans="1:16" ht="30" customHeight="1">
      <c r="A17" s="22"/>
      <c r="B17" s="32" t="s">
        <v>22</v>
      </c>
      <c r="C17" s="23">
        <v>233</v>
      </c>
      <c r="D17" s="5">
        <v>6.08</v>
      </c>
      <c r="E17" s="15">
        <f t="shared" si="4"/>
        <v>259284</v>
      </c>
      <c r="F17" s="26">
        <v>17000</v>
      </c>
      <c r="G17" s="26">
        <v>4607</v>
      </c>
      <c r="H17" s="28">
        <v>1.0233000000000001</v>
      </c>
      <c r="I17" s="65">
        <v>1.0303</v>
      </c>
      <c r="J17" s="19">
        <v>1.0149999999999999</v>
      </c>
      <c r="K17" s="29">
        <f t="shared" si="2"/>
        <v>1687000</v>
      </c>
      <c r="L17" s="29">
        <v>2520700</v>
      </c>
      <c r="M17" s="29">
        <f t="shared" si="1"/>
        <v>-833700</v>
      </c>
      <c r="O17" s="29">
        <v>2189600</v>
      </c>
      <c r="P17" s="29">
        <f t="shared" si="3"/>
        <v>-502600</v>
      </c>
    </row>
    <row r="18" spans="1:16" ht="30" customHeight="1">
      <c r="A18" s="22"/>
      <c r="B18" s="34" t="s">
        <v>24</v>
      </c>
      <c r="C18" s="23">
        <v>44</v>
      </c>
      <c r="D18" s="5">
        <v>4</v>
      </c>
      <c r="E18" s="15">
        <f t="shared" si="4"/>
        <v>259284</v>
      </c>
      <c r="F18" s="26">
        <v>17000</v>
      </c>
      <c r="G18" s="26">
        <v>4607</v>
      </c>
      <c r="H18" s="28">
        <v>1.0233000000000001</v>
      </c>
      <c r="I18" s="65">
        <v>1.0303</v>
      </c>
      <c r="J18" s="19">
        <v>1.0149999999999999</v>
      </c>
      <c r="K18" s="29">
        <f t="shared" si="2"/>
        <v>1109900</v>
      </c>
      <c r="L18" s="29">
        <v>3080900</v>
      </c>
      <c r="M18" s="29">
        <f t="shared" si="1"/>
        <v>-1971000</v>
      </c>
      <c r="O18" s="29">
        <v>2737000</v>
      </c>
      <c r="P18" s="29">
        <f t="shared" si="3"/>
        <v>-1627100</v>
      </c>
    </row>
    <row r="19" spans="1:16" ht="15.6">
      <c r="A19" s="22"/>
      <c r="B19" s="35" t="s">
        <v>36</v>
      </c>
      <c r="C19" s="23">
        <v>58</v>
      </c>
      <c r="D19" s="5">
        <v>0.25</v>
      </c>
      <c r="E19" s="15">
        <f t="shared" si="4"/>
        <v>259284</v>
      </c>
      <c r="F19" s="26">
        <v>17000</v>
      </c>
      <c r="G19" s="26">
        <v>4607</v>
      </c>
      <c r="H19" s="28">
        <v>1.0233000000000001</v>
      </c>
      <c r="I19" s="65">
        <v>1.0303</v>
      </c>
      <c r="J19" s="19">
        <v>1.0149999999999999</v>
      </c>
      <c r="K19" s="29">
        <f t="shared" si="2"/>
        <v>69400</v>
      </c>
      <c r="L19" s="29">
        <v>1120400</v>
      </c>
      <c r="M19" s="29">
        <f t="shared" si="1"/>
        <v>-1051000</v>
      </c>
      <c r="O19" s="29">
        <v>1094800</v>
      </c>
      <c r="P19" s="29">
        <f t="shared" si="3"/>
        <v>-1025400</v>
      </c>
    </row>
    <row r="20" spans="1:16" ht="30" customHeight="1">
      <c r="A20" s="22"/>
      <c r="B20" s="32" t="s">
        <v>25</v>
      </c>
      <c r="C20" s="23">
        <v>24</v>
      </c>
      <c r="D20" s="5">
        <v>4</v>
      </c>
      <c r="E20" s="15">
        <f t="shared" si="4"/>
        <v>259284</v>
      </c>
      <c r="F20" s="26">
        <v>17000</v>
      </c>
      <c r="G20" s="26">
        <v>4607</v>
      </c>
      <c r="H20" s="28">
        <v>1.0233000000000001</v>
      </c>
      <c r="I20" s="65">
        <v>1.0303</v>
      </c>
      <c r="J20" s="19">
        <v>1.0149999999999999</v>
      </c>
      <c r="K20" s="29">
        <f t="shared" si="2"/>
        <v>1109900</v>
      </c>
      <c r="L20" s="29">
        <v>1680500</v>
      </c>
      <c r="M20" s="29">
        <f t="shared" si="1"/>
        <v>-570600</v>
      </c>
      <c r="O20" s="29">
        <v>1368500</v>
      </c>
      <c r="P20" s="29">
        <f t="shared" si="3"/>
        <v>-258600</v>
      </c>
    </row>
    <row r="21" spans="1:16" s="41" customFormat="1" ht="30" customHeight="1">
      <c r="A21" s="37"/>
      <c r="B21" s="38" t="s">
        <v>39</v>
      </c>
      <c r="C21" s="39">
        <f>SUM(C22:C25)</f>
        <v>372</v>
      </c>
      <c r="D21" s="40">
        <f>SUM(D22:D25)</f>
        <v>23.92</v>
      </c>
      <c r="E21" s="40"/>
      <c r="F21" s="40"/>
      <c r="G21" s="40"/>
      <c r="H21" s="40"/>
      <c r="I21" s="65"/>
      <c r="J21" s="36"/>
      <c r="K21" s="42">
        <f>SUM(K22:K25)</f>
        <v>6637000</v>
      </c>
      <c r="L21" s="42">
        <v>6441900</v>
      </c>
      <c r="M21" s="42">
        <f t="shared" si="1"/>
        <v>195100</v>
      </c>
      <c r="O21" s="42">
        <v>6842400</v>
      </c>
      <c r="P21" s="42">
        <f>SUM(P22:P25)</f>
        <v>-205400</v>
      </c>
    </row>
    <row r="22" spans="1:16" ht="15.6">
      <c r="A22" s="22"/>
      <c r="B22" s="34" t="s">
        <v>32</v>
      </c>
      <c r="C22" s="23">
        <v>226</v>
      </c>
      <c r="D22" s="5">
        <v>5.42</v>
      </c>
      <c r="E22" s="15">
        <f t="shared" ref="E22:E25" si="5">(F22+G22)*12</f>
        <v>259284</v>
      </c>
      <c r="F22" s="26">
        <v>17000</v>
      </c>
      <c r="G22" s="26">
        <v>4607</v>
      </c>
      <c r="H22" s="28">
        <v>1.0233000000000001</v>
      </c>
      <c r="I22" s="65">
        <v>1.0303</v>
      </c>
      <c r="J22" s="19">
        <v>1.0149999999999999</v>
      </c>
      <c r="K22" s="29">
        <f t="shared" si="2"/>
        <v>1503900</v>
      </c>
      <c r="L22" s="29">
        <v>1960600</v>
      </c>
      <c r="M22" s="29">
        <f t="shared" si="1"/>
        <v>-456700</v>
      </c>
      <c r="O22" s="29">
        <v>1915900</v>
      </c>
      <c r="P22" s="29">
        <f t="shared" si="3"/>
        <v>-412000</v>
      </c>
    </row>
    <row r="23" spans="1:16" ht="15.6">
      <c r="A23" s="22"/>
      <c r="B23" s="34" t="s">
        <v>33</v>
      </c>
      <c r="C23" s="23">
        <v>100</v>
      </c>
      <c r="D23" s="5">
        <v>16.25</v>
      </c>
      <c r="E23" s="15">
        <f t="shared" si="5"/>
        <v>259284</v>
      </c>
      <c r="F23" s="26">
        <v>17000</v>
      </c>
      <c r="G23" s="26">
        <v>4607</v>
      </c>
      <c r="H23" s="28">
        <v>1.0233000000000001</v>
      </c>
      <c r="I23" s="65">
        <v>1.0303</v>
      </c>
      <c r="J23" s="19">
        <v>1.0149999999999999</v>
      </c>
      <c r="K23" s="29">
        <f t="shared" si="2"/>
        <v>4508800</v>
      </c>
      <c r="L23" s="29">
        <v>4201200</v>
      </c>
      <c r="M23" s="29">
        <f t="shared" si="1"/>
        <v>307600</v>
      </c>
      <c r="O23" s="29">
        <v>4105400</v>
      </c>
      <c r="P23" s="29">
        <f t="shared" si="3"/>
        <v>403400</v>
      </c>
    </row>
    <row r="24" spans="1:16" ht="15.6">
      <c r="A24" s="22"/>
      <c r="B24" s="34" t="s">
        <v>34</v>
      </c>
      <c r="C24" s="23">
        <v>24</v>
      </c>
      <c r="D24" s="5">
        <v>0</v>
      </c>
      <c r="E24" s="15">
        <f t="shared" si="5"/>
        <v>259284</v>
      </c>
      <c r="F24" s="26">
        <v>17000</v>
      </c>
      <c r="G24" s="26">
        <v>4607</v>
      </c>
      <c r="H24" s="28">
        <v>1.0233000000000001</v>
      </c>
      <c r="I24" s="65">
        <v>1.0303</v>
      </c>
      <c r="J24" s="19">
        <v>1.0149999999999999</v>
      </c>
      <c r="K24" s="29">
        <f t="shared" si="2"/>
        <v>0</v>
      </c>
      <c r="L24" s="29">
        <v>0</v>
      </c>
      <c r="M24" s="29">
        <f t="shared" si="1"/>
        <v>0</v>
      </c>
      <c r="O24" s="29">
        <v>0</v>
      </c>
      <c r="P24" s="29">
        <f t="shared" si="3"/>
        <v>0</v>
      </c>
    </row>
    <row r="25" spans="1:16" ht="15.6">
      <c r="A25" s="22"/>
      <c r="B25" s="34" t="s">
        <v>35</v>
      </c>
      <c r="C25" s="23">
        <v>22</v>
      </c>
      <c r="D25" s="3">
        <v>2.25</v>
      </c>
      <c r="E25" s="15">
        <f t="shared" si="5"/>
        <v>259284</v>
      </c>
      <c r="F25" s="26">
        <v>17000</v>
      </c>
      <c r="G25" s="26">
        <v>4607</v>
      </c>
      <c r="H25" s="28">
        <v>1.0233000000000001</v>
      </c>
      <c r="I25" s="65">
        <v>1.0303</v>
      </c>
      <c r="J25" s="19">
        <v>1.0149999999999999</v>
      </c>
      <c r="K25" s="29">
        <f t="shared" si="2"/>
        <v>624300</v>
      </c>
      <c r="L25" s="29">
        <v>280100</v>
      </c>
      <c r="M25" s="29">
        <f t="shared" si="1"/>
        <v>344200</v>
      </c>
      <c r="O25" s="29">
        <v>821100</v>
      </c>
      <c r="P25" s="29">
        <f t="shared" si="3"/>
        <v>-196800</v>
      </c>
    </row>
    <row r="26" spans="1:16" ht="15.6">
      <c r="A26" s="22"/>
      <c r="B26" s="34"/>
      <c r="C26" s="23"/>
      <c r="D26" s="3"/>
      <c r="E26" s="15"/>
      <c r="F26" s="26"/>
      <c r="G26" s="26"/>
      <c r="H26" s="28"/>
      <c r="I26" s="62"/>
      <c r="J26" s="19"/>
      <c r="K26" s="63">
        <v>9467300</v>
      </c>
      <c r="L26" s="29"/>
      <c r="M26" s="29"/>
      <c r="O26" s="29"/>
      <c r="P26" s="29"/>
    </row>
    <row r="27" spans="1:16" s="2" customFormat="1" ht="16.5" customHeight="1">
      <c r="A27" s="21"/>
      <c r="B27" s="38" t="s">
        <v>0</v>
      </c>
      <c r="C27" s="24">
        <f>C21+C13+C6</f>
        <v>2189</v>
      </c>
      <c r="D27" s="6">
        <f>D6+D13+D21</f>
        <v>130.29000000000002</v>
      </c>
      <c r="E27" s="15"/>
      <c r="F27" s="17"/>
      <c r="G27" s="17"/>
      <c r="H27" s="17"/>
      <c r="I27" s="17"/>
      <c r="J27" s="17"/>
      <c r="K27" s="42">
        <f>K6+K13+K21+K26</f>
        <v>45618500</v>
      </c>
      <c r="L27" s="42">
        <v>41569800</v>
      </c>
      <c r="M27" s="42">
        <f t="shared" si="1"/>
        <v>4048700</v>
      </c>
      <c r="O27" s="42">
        <f t="shared" ref="O27:P27" si="6">O6+O13+O21</f>
        <v>42628100</v>
      </c>
      <c r="P27" s="42">
        <f t="shared" si="6"/>
        <v>-6476900</v>
      </c>
    </row>
    <row r="28" spans="1:16">
      <c r="B28" s="7"/>
      <c r="C28" s="8"/>
      <c r="D28" s="8"/>
      <c r="E28" s="8"/>
      <c r="F28" s="8"/>
      <c r="G28" s="7"/>
      <c r="H28" s="7"/>
      <c r="I28" s="7"/>
      <c r="J28" s="7"/>
      <c r="K28" s="25"/>
    </row>
    <row r="29" spans="1:16" s="43" customFormat="1" ht="36.75" customHeight="1">
      <c r="B29" s="27" t="s">
        <v>18</v>
      </c>
      <c r="G29" s="27" t="s">
        <v>19</v>
      </c>
      <c r="K29" s="44"/>
      <c r="L29" s="45"/>
      <c r="M29" s="46"/>
    </row>
    <row r="30" spans="1:16">
      <c r="B30" s="7"/>
      <c r="C30" s="10"/>
      <c r="D30" s="7"/>
      <c r="E30" s="10"/>
      <c r="F30" s="10"/>
    </row>
    <row r="31" spans="1:16" ht="14.4">
      <c r="B31" s="7"/>
      <c r="C31" s="10"/>
      <c r="D31" s="7"/>
      <c r="E31" s="10"/>
      <c r="F31" s="10"/>
      <c r="L31" s="56">
        <v>2026</v>
      </c>
    </row>
    <row r="32" spans="1:16" ht="14.4">
      <c r="B32" s="7"/>
      <c r="C32" s="10"/>
      <c r="D32" s="7"/>
      <c r="E32" s="10"/>
      <c r="F32" s="10"/>
      <c r="L32" s="58">
        <v>109.72</v>
      </c>
    </row>
    <row r="33" spans="2:12" ht="14.4">
      <c r="B33" s="7"/>
      <c r="C33" s="10"/>
      <c r="D33" s="7"/>
      <c r="E33" s="10"/>
      <c r="F33" s="10"/>
      <c r="L33" s="58">
        <v>109.72</v>
      </c>
    </row>
    <row r="34" spans="2:12" ht="14.4">
      <c r="B34" s="7"/>
      <c r="C34" s="10"/>
      <c r="D34" s="7"/>
      <c r="E34" s="10"/>
      <c r="F34" s="10"/>
      <c r="L34" s="58">
        <v>109.72</v>
      </c>
    </row>
    <row r="35" spans="2:12" ht="14.4">
      <c r="B35" s="7"/>
      <c r="C35" s="10"/>
      <c r="D35" s="7"/>
      <c r="E35" s="10"/>
      <c r="F35" s="10"/>
      <c r="L35" s="58">
        <v>109.72</v>
      </c>
    </row>
    <row r="36" spans="2:12" ht="14.4">
      <c r="B36" s="7"/>
      <c r="C36" s="10"/>
      <c r="D36" s="7"/>
      <c r="E36" s="10"/>
      <c r="F36" s="10"/>
      <c r="L36" s="58">
        <v>109.72</v>
      </c>
    </row>
    <row r="37" spans="2:12" ht="14.4">
      <c r="B37" s="7"/>
      <c r="C37" s="10"/>
      <c r="D37" s="7"/>
      <c r="E37" s="10"/>
      <c r="F37" s="10"/>
      <c r="L37" s="58">
        <v>109.72</v>
      </c>
    </row>
    <row r="38" spans="2:12" ht="14.4">
      <c r="B38" s="7"/>
      <c r="C38" s="10"/>
      <c r="D38" s="7"/>
      <c r="E38" s="10"/>
      <c r="F38" s="10"/>
      <c r="L38" s="58">
        <v>109.72</v>
      </c>
    </row>
    <row r="39" spans="2:12" ht="14.4">
      <c r="B39" s="7"/>
      <c r="C39" s="10"/>
      <c r="D39" s="7"/>
      <c r="E39" s="10"/>
      <c r="F39" s="7"/>
      <c r="L39" s="58">
        <v>109.72</v>
      </c>
    </row>
    <row r="40" spans="2:12" ht="14.4">
      <c r="B40" s="7"/>
      <c r="C40" s="10"/>
      <c r="D40" s="7"/>
      <c r="E40" s="10"/>
      <c r="F40" s="7"/>
      <c r="L40" s="58">
        <v>109.72</v>
      </c>
    </row>
    <row r="41" spans="2:12" ht="14.4">
      <c r="B41" s="7"/>
      <c r="C41" s="10"/>
      <c r="D41" s="7"/>
      <c r="E41" s="10"/>
      <c r="F41" s="7"/>
      <c r="L41" s="58">
        <v>109.72</v>
      </c>
    </row>
    <row r="42" spans="2:12" ht="14.4">
      <c r="B42" s="7"/>
      <c r="C42" s="10"/>
      <c r="D42" s="7"/>
      <c r="E42" s="10"/>
      <c r="F42" s="7"/>
      <c r="L42" s="58">
        <v>109.72</v>
      </c>
    </row>
    <row r="43" spans="2:12" ht="14.4">
      <c r="C43" s="10"/>
      <c r="E43" s="10"/>
      <c r="L43" s="58">
        <v>109.72</v>
      </c>
    </row>
    <row r="44" spans="2:12" ht="14.4">
      <c r="L44" s="58">
        <v>1316.64</v>
      </c>
    </row>
    <row r="45" spans="2:12" ht="14.4">
      <c r="L45" s="61">
        <v>1</v>
      </c>
    </row>
  </sheetData>
  <mergeCells count="14">
    <mergeCell ref="B1:K2"/>
    <mergeCell ref="H4:I4"/>
    <mergeCell ref="K4:K5"/>
    <mergeCell ref="L4:L5"/>
    <mergeCell ref="F4:G4"/>
    <mergeCell ref="O4:O5"/>
    <mergeCell ref="P4:P5"/>
    <mergeCell ref="M4:M5"/>
    <mergeCell ref="A4:A5"/>
    <mergeCell ref="B4:B5"/>
    <mergeCell ref="C4:C5"/>
    <mergeCell ref="D4:D5"/>
    <mergeCell ref="E4:E5"/>
    <mergeCell ref="J4:J5"/>
  </mergeCells>
  <pageMargins left="0.25" right="0.25" top="0.75" bottom="0.75" header="0.3" footer="0.3"/>
  <pageSetup paperSize="9" scale="6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1"/>
  <sheetViews>
    <sheetView tabSelected="1" zoomScaleNormal="100" workbookViewId="0">
      <selection activeCell="E52" sqref="E52"/>
    </sheetView>
  </sheetViews>
  <sheetFormatPr defaultColWidth="9.109375" defaultRowHeight="13.2"/>
  <cols>
    <col min="1" max="1" width="4.6640625" style="7" customWidth="1"/>
    <col min="2" max="2" width="45" style="1" customWidth="1"/>
    <col min="3" max="3" width="15.33203125" style="1" customWidth="1"/>
    <col min="4" max="4" width="18" style="1" customWidth="1"/>
    <col min="5" max="5" width="33.44140625" style="1" customWidth="1"/>
    <col min="6" max="6" width="17.109375" style="1" customWidth="1"/>
    <col min="7" max="7" width="26.6640625" style="1" customWidth="1"/>
    <col min="8" max="10" width="15.5546875" style="1" customWidth="1"/>
    <col min="11" max="11" width="18.88671875" style="1" customWidth="1"/>
    <col min="12" max="12" width="25.88671875" style="1" customWidth="1"/>
    <col min="13" max="14" width="20.88671875" style="1" hidden="1" customWidth="1"/>
    <col min="15" max="16384" width="9.109375" style="1"/>
  </cols>
  <sheetData>
    <row r="1" spans="1:14" ht="12.75" customHeight="1">
      <c r="B1" s="72" t="s">
        <v>9</v>
      </c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4" ht="38.25" customHeight="1">
      <c r="A2" s="20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4" ht="15.6">
      <c r="A3" s="21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4" s="13" customFormat="1" ht="47.4" customHeight="1">
      <c r="A4" s="78"/>
      <c r="B4" s="66" t="s">
        <v>1</v>
      </c>
      <c r="C4" s="70" t="s">
        <v>44</v>
      </c>
      <c r="D4" s="66" t="s">
        <v>10</v>
      </c>
      <c r="E4" s="66" t="s">
        <v>2</v>
      </c>
      <c r="F4" s="73" t="s">
        <v>3</v>
      </c>
      <c r="G4" s="74"/>
      <c r="H4" s="73" t="s">
        <v>14</v>
      </c>
      <c r="I4" s="76"/>
      <c r="J4" s="74"/>
      <c r="K4" s="66" t="s">
        <v>6</v>
      </c>
      <c r="L4" s="66" t="s">
        <v>7</v>
      </c>
      <c r="M4" s="66" t="s">
        <v>7</v>
      </c>
      <c r="N4" s="66" t="s">
        <v>7</v>
      </c>
    </row>
    <row r="5" spans="1:14" s="13" customFormat="1" ht="159.75" customHeight="1">
      <c r="A5" s="78"/>
      <c r="B5" s="75"/>
      <c r="C5" s="71"/>
      <c r="D5" s="75"/>
      <c r="E5" s="75"/>
      <c r="F5" s="14" t="s">
        <v>4</v>
      </c>
      <c r="G5" s="48" t="s">
        <v>5</v>
      </c>
      <c r="H5" s="48" t="s">
        <v>15</v>
      </c>
      <c r="I5" s="30" t="s">
        <v>16</v>
      </c>
      <c r="J5" s="48" t="s">
        <v>17</v>
      </c>
      <c r="K5" s="75"/>
      <c r="L5" s="75"/>
      <c r="M5" s="75"/>
      <c r="N5" s="75"/>
    </row>
    <row r="6" spans="1:14" s="41" customFormat="1" ht="27" customHeight="1">
      <c r="A6" s="37"/>
      <c r="B6" s="38" t="s">
        <v>37</v>
      </c>
      <c r="C6" s="39">
        <f>SUM(C7:C12)</f>
        <v>634</v>
      </c>
      <c r="D6" s="40">
        <f>SUM(D7:D12)</f>
        <v>71.84</v>
      </c>
      <c r="E6" s="40"/>
      <c r="F6" s="40"/>
      <c r="G6" s="40"/>
      <c r="H6" s="40"/>
      <c r="I6" s="40"/>
      <c r="J6" s="36"/>
      <c r="K6" s="42"/>
      <c r="L6" s="42">
        <f>SUM(L7:L12)</f>
        <v>20738600</v>
      </c>
      <c r="M6" s="42">
        <v>17599400</v>
      </c>
      <c r="N6" s="42">
        <f>L6-M6</f>
        <v>3139200</v>
      </c>
    </row>
    <row r="7" spans="1:14" ht="15.6">
      <c r="A7" s="22"/>
      <c r="B7" s="33" t="s">
        <v>26</v>
      </c>
      <c r="C7" s="23">
        <v>32</v>
      </c>
      <c r="D7" s="5">
        <v>5.92</v>
      </c>
      <c r="E7" s="15">
        <f>SUM(F7:G7)*12</f>
        <v>259284</v>
      </c>
      <c r="F7" s="26">
        <v>17000</v>
      </c>
      <c r="G7" s="16">
        <v>4607</v>
      </c>
      <c r="H7" s="28">
        <v>1.0233000000000001</v>
      </c>
      <c r="I7" s="19">
        <v>1.03</v>
      </c>
      <c r="J7" s="28">
        <v>1.0407</v>
      </c>
      <c r="K7" s="19">
        <v>1.0149999999999999</v>
      </c>
      <c r="L7" s="29">
        <f>ROUNDUP(D7*E7*K7*H7*I7*J7/100,0)*100</f>
        <v>1709000</v>
      </c>
      <c r="M7" s="29">
        <v>2039000</v>
      </c>
      <c r="N7" s="29">
        <f t="shared" ref="N7:N26" si="0">L7-M7</f>
        <v>-330000</v>
      </c>
    </row>
    <row r="8" spans="1:14" ht="15.6">
      <c r="A8" s="22"/>
      <c r="B8" s="33" t="s">
        <v>30</v>
      </c>
      <c r="C8" s="23">
        <v>5</v>
      </c>
      <c r="D8" s="5">
        <v>0.5</v>
      </c>
      <c r="E8" s="15">
        <f>SUM(F8:G8)*12</f>
        <v>259284</v>
      </c>
      <c r="F8" s="26">
        <v>17000</v>
      </c>
      <c r="G8" s="16">
        <v>4607</v>
      </c>
      <c r="H8" s="28">
        <v>1.0233000000000001</v>
      </c>
      <c r="I8" s="19">
        <v>1.03</v>
      </c>
      <c r="J8" s="28">
        <v>1.0407</v>
      </c>
      <c r="K8" s="19">
        <v>1.0149999999999999</v>
      </c>
      <c r="L8" s="29">
        <f t="shared" ref="L8:L12" si="1">ROUNDUP(D8*E8*K8*H8*I8*J8/100,0)*100</f>
        <v>144400</v>
      </c>
      <c r="M8" s="29">
        <v>582600</v>
      </c>
      <c r="N8" s="29">
        <f t="shared" si="0"/>
        <v>-438200</v>
      </c>
    </row>
    <row r="9" spans="1:14" ht="15.6">
      <c r="A9" s="22"/>
      <c r="B9" s="33" t="s">
        <v>27</v>
      </c>
      <c r="C9" s="23">
        <v>3</v>
      </c>
      <c r="D9" s="5">
        <v>0</v>
      </c>
      <c r="E9" s="15">
        <f>SUM(F9:G9)*12</f>
        <v>259284</v>
      </c>
      <c r="F9" s="26">
        <v>17000</v>
      </c>
      <c r="G9" s="16">
        <v>4607</v>
      </c>
      <c r="H9" s="28">
        <v>1.0233000000000001</v>
      </c>
      <c r="I9" s="19">
        <v>1.03</v>
      </c>
      <c r="J9" s="28">
        <v>1.0407</v>
      </c>
      <c r="K9" s="19">
        <v>1.0149999999999999</v>
      </c>
      <c r="L9" s="29">
        <f t="shared" si="1"/>
        <v>0</v>
      </c>
      <c r="M9" s="29">
        <v>0</v>
      </c>
      <c r="N9" s="29">
        <f t="shared" si="0"/>
        <v>0</v>
      </c>
    </row>
    <row r="10" spans="1:14" ht="15.6">
      <c r="A10" s="22"/>
      <c r="B10" s="33" t="s">
        <v>23</v>
      </c>
      <c r="C10" s="23">
        <v>538</v>
      </c>
      <c r="D10" s="5">
        <v>60</v>
      </c>
      <c r="E10" s="15">
        <f t="shared" ref="E10" si="2">SUM(F10:G10)*12</f>
        <v>259284</v>
      </c>
      <c r="F10" s="26">
        <v>17000</v>
      </c>
      <c r="G10" s="16">
        <v>4607</v>
      </c>
      <c r="H10" s="28">
        <v>1.0233000000000001</v>
      </c>
      <c r="I10" s="19">
        <v>1.03</v>
      </c>
      <c r="J10" s="28">
        <v>1.0407</v>
      </c>
      <c r="K10" s="19">
        <v>1.0149999999999999</v>
      </c>
      <c r="L10" s="29">
        <f t="shared" si="1"/>
        <v>17320500</v>
      </c>
      <c r="M10" s="29">
        <v>13107700</v>
      </c>
      <c r="N10" s="29">
        <f t="shared" si="0"/>
        <v>4212800</v>
      </c>
    </row>
    <row r="11" spans="1:14" ht="15.6">
      <c r="A11" s="22"/>
      <c r="B11" s="33" t="s">
        <v>28</v>
      </c>
      <c r="C11" s="23">
        <v>2</v>
      </c>
      <c r="D11" s="5">
        <v>0</v>
      </c>
      <c r="E11" s="15">
        <f>SUM(F11:G11)*12</f>
        <v>259284</v>
      </c>
      <c r="F11" s="26">
        <v>17000</v>
      </c>
      <c r="G11" s="16">
        <v>4607</v>
      </c>
      <c r="H11" s="28">
        <v>1.0233000000000001</v>
      </c>
      <c r="I11" s="19">
        <v>1.03</v>
      </c>
      <c r="J11" s="28">
        <v>1.0407</v>
      </c>
      <c r="K11" s="19">
        <v>1.0149999999999999</v>
      </c>
      <c r="L11" s="29">
        <f t="shared" si="1"/>
        <v>0</v>
      </c>
      <c r="M11" s="29">
        <v>291300</v>
      </c>
      <c r="N11" s="29">
        <f t="shared" si="0"/>
        <v>-291300</v>
      </c>
    </row>
    <row r="12" spans="1:14" ht="15.6">
      <c r="A12" s="22"/>
      <c r="B12" s="33" t="s">
        <v>29</v>
      </c>
      <c r="C12" s="23">
        <v>54</v>
      </c>
      <c r="D12" s="5">
        <v>5.42</v>
      </c>
      <c r="E12" s="15">
        <f>SUM(F12:G12)*12</f>
        <v>259284</v>
      </c>
      <c r="F12" s="26">
        <v>17000</v>
      </c>
      <c r="G12" s="16">
        <v>4607</v>
      </c>
      <c r="H12" s="28">
        <v>1.0233000000000001</v>
      </c>
      <c r="I12" s="19">
        <v>1.03</v>
      </c>
      <c r="J12" s="28">
        <v>1.0407</v>
      </c>
      <c r="K12" s="19">
        <v>1.0149999999999999</v>
      </c>
      <c r="L12" s="29">
        <f t="shared" si="1"/>
        <v>1564700</v>
      </c>
      <c r="M12" s="29">
        <v>1578800</v>
      </c>
      <c r="N12" s="29">
        <f t="shared" si="0"/>
        <v>-14100</v>
      </c>
    </row>
    <row r="13" spans="1:14" s="41" customFormat="1" ht="30" customHeight="1">
      <c r="A13" s="37"/>
      <c r="B13" s="38" t="s">
        <v>38</v>
      </c>
      <c r="C13" s="39">
        <f>SUM(C14:C20)</f>
        <v>1183</v>
      </c>
      <c r="D13" s="40">
        <f>SUM(D14:D20)</f>
        <v>52</v>
      </c>
      <c r="E13" s="40"/>
      <c r="F13" s="40"/>
      <c r="G13" s="40"/>
      <c r="H13" s="40"/>
      <c r="I13" s="19"/>
      <c r="J13" s="28"/>
      <c r="K13" s="42"/>
      <c r="L13" s="42">
        <f>SUM(L14:L20)</f>
        <v>15011300</v>
      </c>
      <c r="M13" s="42">
        <v>19516200</v>
      </c>
      <c r="N13" s="42">
        <f t="shared" si="0"/>
        <v>-4504900</v>
      </c>
    </row>
    <row r="14" spans="1:14" ht="27.6">
      <c r="A14" s="22"/>
      <c r="B14" s="32" t="s">
        <v>20</v>
      </c>
      <c r="C14" s="23">
        <v>596</v>
      </c>
      <c r="D14" s="5">
        <v>20</v>
      </c>
      <c r="E14" s="15">
        <f t="shared" ref="E14:E20" si="3">SUM(F14:G14)*12</f>
        <v>259284</v>
      </c>
      <c r="F14" s="26">
        <v>17000</v>
      </c>
      <c r="G14" s="16">
        <v>4607</v>
      </c>
      <c r="H14" s="28">
        <v>1.0233000000000001</v>
      </c>
      <c r="I14" s="19">
        <v>1.03</v>
      </c>
      <c r="J14" s="28">
        <v>1.0407</v>
      </c>
      <c r="K14" s="19">
        <v>1.0149999999999999</v>
      </c>
      <c r="L14" s="29">
        <f t="shared" ref="L14:L20" si="4">ROUNDUP(D14*E14*K14*H14*I14*J14/100,0)*100</f>
        <v>5773500</v>
      </c>
      <c r="M14" s="29">
        <v>6408200</v>
      </c>
      <c r="N14" s="29">
        <f t="shared" si="0"/>
        <v>-634700</v>
      </c>
    </row>
    <row r="15" spans="1:14" ht="27.6">
      <c r="A15" s="22"/>
      <c r="B15" s="32" t="s">
        <v>21</v>
      </c>
      <c r="C15" s="23">
        <v>192</v>
      </c>
      <c r="D15" s="5">
        <v>10</v>
      </c>
      <c r="E15" s="15">
        <f t="shared" si="3"/>
        <v>259284</v>
      </c>
      <c r="F15" s="26">
        <v>17000</v>
      </c>
      <c r="G15" s="16">
        <v>4607</v>
      </c>
      <c r="H15" s="28">
        <v>1.0233000000000001</v>
      </c>
      <c r="I15" s="19">
        <v>1.03</v>
      </c>
      <c r="J15" s="28">
        <v>1.0407</v>
      </c>
      <c r="K15" s="19">
        <v>1.0149999999999999</v>
      </c>
      <c r="L15" s="29">
        <f t="shared" si="4"/>
        <v>2886800</v>
      </c>
      <c r="M15" s="29">
        <v>2912900</v>
      </c>
      <c r="N15" s="29">
        <f t="shared" si="0"/>
        <v>-26100</v>
      </c>
    </row>
    <row r="16" spans="1:14" ht="15.6">
      <c r="A16" s="22"/>
      <c r="B16" s="35" t="s">
        <v>31</v>
      </c>
      <c r="C16" s="23">
        <v>36</v>
      </c>
      <c r="D16" s="5">
        <v>1</v>
      </c>
      <c r="E16" s="15">
        <f t="shared" si="3"/>
        <v>259284</v>
      </c>
      <c r="F16" s="26">
        <v>17000</v>
      </c>
      <c r="G16" s="16">
        <v>4607</v>
      </c>
      <c r="H16" s="28">
        <v>1.0233000000000001</v>
      </c>
      <c r="I16" s="19">
        <v>1.03</v>
      </c>
      <c r="J16" s="28">
        <v>1.0407</v>
      </c>
      <c r="K16" s="19">
        <v>1.0149999999999999</v>
      </c>
      <c r="L16" s="29">
        <f t="shared" si="4"/>
        <v>288700</v>
      </c>
      <c r="M16" s="29">
        <v>1456500</v>
      </c>
      <c r="N16" s="29">
        <f t="shared" si="0"/>
        <v>-1167800</v>
      </c>
    </row>
    <row r="17" spans="1:14" ht="27.6">
      <c r="A17" s="22"/>
      <c r="B17" s="32" t="s">
        <v>22</v>
      </c>
      <c r="C17" s="23">
        <v>233</v>
      </c>
      <c r="D17" s="5">
        <v>9</v>
      </c>
      <c r="E17" s="15">
        <f t="shared" si="3"/>
        <v>259284</v>
      </c>
      <c r="F17" s="26">
        <v>17000</v>
      </c>
      <c r="G17" s="16">
        <v>4607</v>
      </c>
      <c r="H17" s="28">
        <v>1.0233000000000001</v>
      </c>
      <c r="I17" s="19">
        <v>1.03</v>
      </c>
      <c r="J17" s="28">
        <v>1.0407</v>
      </c>
      <c r="K17" s="19">
        <v>1.0149999999999999</v>
      </c>
      <c r="L17" s="29">
        <f t="shared" si="4"/>
        <v>2598100</v>
      </c>
      <c r="M17" s="29">
        <v>2621600</v>
      </c>
      <c r="N17" s="29">
        <f t="shared" si="0"/>
        <v>-23500</v>
      </c>
    </row>
    <row r="18" spans="1:14" ht="27.6">
      <c r="A18" s="22"/>
      <c r="B18" s="34" t="s">
        <v>24</v>
      </c>
      <c r="C18" s="23">
        <v>44</v>
      </c>
      <c r="D18" s="5">
        <v>6</v>
      </c>
      <c r="E18" s="15">
        <f t="shared" si="3"/>
        <v>259284</v>
      </c>
      <c r="F18" s="26">
        <v>17000</v>
      </c>
      <c r="G18" s="16">
        <v>4607</v>
      </c>
      <c r="H18" s="28">
        <v>1.0233000000000001</v>
      </c>
      <c r="I18" s="19">
        <v>1.03</v>
      </c>
      <c r="J18" s="28">
        <v>1.0407</v>
      </c>
      <c r="K18" s="19">
        <v>1.0149999999999999</v>
      </c>
      <c r="L18" s="29">
        <f t="shared" si="4"/>
        <v>1732100</v>
      </c>
      <c r="M18" s="29">
        <v>3204100</v>
      </c>
      <c r="N18" s="29">
        <f t="shared" si="0"/>
        <v>-1472000</v>
      </c>
    </row>
    <row r="19" spans="1:14" ht="15.6">
      <c r="A19" s="22"/>
      <c r="B19" s="35" t="s">
        <v>36</v>
      </c>
      <c r="C19" s="23">
        <v>58</v>
      </c>
      <c r="D19" s="5">
        <v>1</v>
      </c>
      <c r="E19" s="15">
        <f t="shared" si="3"/>
        <v>259284</v>
      </c>
      <c r="F19" s="26">
        <v>17000</v>
      </c>
      <c r="G19" s="16">
        <v>4607</v>
      </c>
      <c r="H19" s="28">
        <v>1.0233000000000001</v>
      </c>
      <c r="I19" s="19">
        <v>1.03</v>
      </c>
      <c r="J19" s="28">
        <v>1.0407</v>
      </c>
      <c r="K19" s="19">
        <v>1.0149999999999999</v>
      </c>
      <c r="L19" s="29">
        <f t="shared" si="4"/>
        <v>288700</v>
      </c>
      <c r="M19" s="29">
        <v>1165200</v>
      </c>
      <c r="N19" s="29">
        <f t="shared" si="0"/>
        <v>-876500</v>
      </c>
    </row>
    <row r="20" spans="1:14" ht="27.6">
      <c r="A20" s="22"/>
      <c r="B20" s="32" t="s">
        <v>25</v>
      </c>
      <c r="C20" s="23">
        <v>24</v>
      </c>
      <c r="D20" s="5">
        <v>5</v>
      </c>
      <c r="E20" s="15">
        <f t="shared" si="3"/>
        <v>259284</v>
      </c>
      <c r="F20" s="26">
        <v>17000</v>
      </c>
      <c r="G20" s="16">
        <v>4607</v>
      </c>
      <c r="H20" s="28">
        <v>1.0233000000000001</v>
      </c>
      <c r="I20" s="19">
        <v>1.03</v>
      </c>
      <c r="J20" s="28">
        <v>1.0407</v>
      </c>
      <c r="K20" s="19">
        <v>1.0149999999999999</v>
      </c>
      <c r="L20" s="29">
        <f t="shared" si="4"/>
        <v>1443400</v>
      </c>
      <c r="M20" s="29">
        <v>1747700</v>
      </c>
      <c r="N20" s="29">
        <f t="shared" si="0"/>
        <v>-304300</v>
      </c>
    </row>
    <row r="21" spans="1:14" s="41" customFormat="1" ht="30" customHeight="1">
      <c r="A21" s="37"/>
      <c r="B21" s="38" t="s">
        <v>39</v>
      </c>
      <c r="C21" s="39">
        <f>SUM(C22:C25)</f>
        <v>372</v>
      </c>
      <c r="D21" s="40">
        <f>SUM(D22:D25)</f>
        <v>27</v>
      </c>
      <c r="E21" s="40"/>
      <c r="F21" s="40"/>
      <c r="G21" s="40"/>
      <c r="H21" s="40"/>
      <c r="I21" s="19"/>
      <c r="J21" s="28"/>
      <c r="K21" s="42"/>
      <c r="L21" s="64">
        <f>SUM(L22:L25)</f>
        <v>7794400</v>
      </c>
      <c r="M21" s="42">
        <v>6699600</v>
      </c>
      <c r="N21" s="42">
        <f t="shared" si="0"/>
        <v>1094800</v>
      </c>
    </row>
    <row r="22" spans="1:14" ht="15.6">
      <c r="A22" s="22"/>
      <c r="B22" s="34" t="s">
        <v>32</v>
      </c>
      <c r="C22" s="23">
        <v>226</v>
      </c>
      <c r="D22" s="5">
        <v>6</v>
      </c>
      <c r="E22" s="15">
        <f t="shared" ref="E22:E25" si="5">SUM(F22:G22)*12</f>
        <v>259284</v>
      </c>
      <c r="F22" s="26">
        <v>17000</v>
      </c>
      <c r="G22" s="16">
        <v>4607</v>
      </c>
      <c r="H22" s="28">
        <v>1.0233000000000001</v>
      </c>
      <c r="I22" s="19">
        <v>1.03</v>
      </c>
      <c r="J22" s="28">
        <v>1.0407</v>
      </c>
      <c r="K22" s="19">
        <v>1.0149999999999999</v>
      </c>
      <c r="L22" s="29">
        <f t="shared" ref="L22:L25" si="6">ROUNDUP(D22*E22*K22*H22*I22*J22/100,0)*100</f>
        <v>1732100</v>
      </c>
      <c r="M22" s="29">
        <v>2039000</v>
      </c>
      <c r="N22" s="29">
        <f t="shared" si="0"/>
        <v>-306900</v>
      </c>
    </row>
    <row r="23" spans="1:14" ht="15.6">
      <c r="A23" s="22"/>
      <c r="B23" s="34" t="s">
        <v>33</v>
      </c>
      <c r="C23" s="23">
        <v>100</v>
      </c>
      <c r="D23" s="5">
        <v>17</v>
      </c>
      <c r="E23" s="15">
        <f t="shared" si="5"/>
        <v>259284</v>
      </c>
      <c r="F23" s="26">
        <v>17000</v>
      </c>
      <c r="G23" s="16">
        <v>4607</v>
      </c>
      <c r="H23" s="28">
        <v>1.0233000000000001</v>
      </c>
      <c r="I23" s="19">
        <v>1.03</v>
      </c>
      <c r="J23" s="28">
        <v>1.0407</v>
      </c>
      <c r="K23" s="19">
        <v>1.0149999999999999</v>
      </c>
      <c r="L23" s="29">
        <f t="shared" si="6"/>
        <v>4907500</v>
      </c>
      <c r="M23" s="29">
        <v>4369300</v>
      </c>
      <c r="N23" s="29">
        <f t="shared" si="0"/>
        <v>538200</v>
      </c>
    </row>
    <row r="24" spans="1:14" ht="15.6">
      <c r="A24" s="22"/>
      <c r="B24" s="34" t="s">
        <v>34</v>
      </c>
      <c r="C24" s="23">
        <v>24</v>
      </c>
      <c r="D24" s="5">
        <v>1</v>
      </c>
      <c r="E24" s="15">
        <f t="shared" si="5"/>
        <v>259284</v>
      </c>
      <c r="F24" s="26">
        <v>17000</v>
      </c>
      <c r="G24" s="16">
        <v>4607</v>
      </c>
      <c r="H24" s="28">
        <v>1.0233000000000001</v>
      </c>
      <c r="I24" s="19">
        <v>1.03</v>
      </c>
      <c r="J24" s="28">
        <v>1.0407</v>
      </c>
      <c r="K24" s="19">
        <v>1.0149999999999999</v>
      </c>
      <c r="L24" s="29">
        <f t="shared" si="6"/>
        <v>288700</v>
      </c>
      <c r="M24" s="29">
        <v>0</v>
      </c>
      <c r="N24" s="29">
        <f t="shared" si="0"/>
        <v>288700</v>
      </c>
    </row>
    <row r="25" spans="1:14" ht="15.6">
      <c r="A25" s="22"/>
      <c r="B25" s="34" t="s">
        <v>35</v>
      </c>
      <c r="C25" s="23">
        <v>22</v>
      </c>
      <c r="D25" s="3">
        <v>3</v>
      </c>
      <c r="E25" s="15">
        <f t="shared" si="5"/>
        <v>259284</v>
      </c>
      <c r="F25" s="26">
        <v>17000</v>
      </c>
      <c r="G25" s="16">
        <v>4607</v>
      </c>
      <c r="H25" s="28">
        <v>1.0233000000000001</v>
      </c>
      <c r="I25" s="19">
        <v>1.03</v>
      </c>
      <c r="J25" s="28">
        <v>1.0407</v>
      </c>
      <c r="K25" s="19">
        <v>1.0149999999999999</v>
      </c>
      <c r="L25" s="29">
        <f t="shared" si="6"/>
        <v>866100</v>
      </c>
      <c r="M25" s="29">
        <v>291300</v>
      </c>
      <c r="N25" s="29">
        <f t="shared" si="0"/>
        <v>574800</v>
      </c>
    </row>
    <row r="26" spans="1:14" ht="15.6">
      <c r="A26" s="21"/>
      <c r="B26" s="4" t="s">
        <v>0</v>
      </c>
      <c r="C26" s="24">
        <f>C21+C13+C6</f>
        <v>2189</v>
      </c>
      <c r="D26" s="6">
        <f>D21+D13+D6</f>
        <v>150.84</v>
      </c>
      <c r="E26" s="15"/>
      <c r="F26" s="17"/>
      <c r="G26" s="17"/>
      <c r="H26" s="17"/>
      <c r="I26" s="17"/>
      <c r="J26" s="17"/>
      <c r="K26" s="17"/>
      <c r="L26" s="18">
        <f>L21+L13+L6</f>
        <v>43544300</v>
      </c>
      <c r="M26" s="18">
        <v>43815200</v>
      </c>
      <c r="N26" s="18">
        <f t="shared" si="0"/>
        <v>-270900</v>
      </c>
    </row>
    <row r="27" spans="1:14">
      <c r="B27" s="7"/>
      <c r="C27" s="8"/>
      <c r="D27" s="8"/>
      <c r="E27" s="8"/>
      <c r="F27" s="8"/>
      <c r="G27" s="7"/>
      <c r="H27" s="7"/>
      <c r="I27" s="7"/>
      <c r="J27" s="7"/>
      <c r="K27" s="7"/>
      <c r="L27" s="25"/>
    </row>
    <row r="28" spans="1:14" s="43" customFormat="1" ht="36.75" customHeight="1">
      <c r="B28" s="27" t="s">
        <v>65</v>
      </c>
      <c r="G28" s="27" t="s">
        <v>19</v>
      </c>
      <c r="K28" s="44"/>
      <c r="L28" s="45"/>
      <c r="M28" s="46"/>
    </row>
    <row r="29" spans="1:14">
      <c r="B29" s="7"/>
      <c r="C29" s="10"/>
      <c r="D29" s="7"/>
      <c r="E29" s="10"/>
      <c r="F29" s="10"/>
      <c r="G29" s="7"/>
      <c r="H29" s="7"/>
      <c r="I29" s="7"/>
      <c r="J29" s="7"/>
      <c r="K29" s="7"/>
      <c r="L29" s="11"/>
    </row>
    <row r="30" spans="1:14">
      <c r="B30" s="7"/>
      <c r="C30" s="7"/>
      <c r="D30" s="7"/>
      <c r="E30" s="7"/>
      <c r="F30" s="7"/>
      <c r="G30" s="11"/>
      <c r="H30" s="7"/>
      <c r="I30" s="7"/>
      <c r="J30" s="7"/>
      <c r="K30" s="7"/>
      <c r="L30" s="11"/>
    </row>
    <row r="31" spans="1:14" ht="14.4">
      <c r="B31" s="7"/>
      <c r="C31" s="55"/>
      <c r="D31" s="56">
        <v>2022</v>
      </c>
      <c r="E31" s="56">
        <v>2023</v>
      </c>
      <c r="F31" s="56">
        <v>2024</v>
      </c>
      <c r="G31" s="56">
        <v>2025</v>
      </c>
      <c r="H31" s="7"/>
      <c r="I31" s="7"/>
      <c r="J31" s="7"/>
      <c r="K31" s="7"/>
      <c r="L31" s="11"/>
    </row>
    <row r="32" spans="1:14" ht="14.4">
      <c r="B32" s="7"/>
      <c r="C32" s="55" t="s">
        <v>50</v>
      </c>
      <c r="D32" s="57">
        <v>100</v>
      </c>
      <c r="E32" s="57">
        <v>104</v>
      </c>
      <c r="F32" s="58">
        <v>109.72</v>
      </c>
      <c r="G32" s="58">
        <v>109.72</v>
      </c>
      <c r="H32" s="7"/>
      <c r="I32" s="7"/>
      <c r="J32" s="7"/>
      <c r="K32" s="7"/>
      <c r="L32" s="11"/>
    </row>
    <row r="33" spans="1:12" ht="14.4">
      <c r="B33" s="7"/>
      <c r="C33" s="55" t="s">
        <v>51</v>
      </c>
      <c r="D33" s="57">
        <v>100</v>
      </c>
      <c r="E33" s="57">
        <v>104</v>
      </c>
      <c r="F33" s="58">
        <v>109.72</v>
      </c>
      <c r="G33" s="58">
        <v>109.72</v>
      </c>
      <c r="H33" s="7"/>
      <c r="I33" s="7"/>
      <c r="J33" s="7"/>
      <c r="K33" s="7"/>
      <c r="L33" s="11"/>
    </row>
    <row r="34" spans="1:12" ht="14.4">
      <c r="B34" s="7"/>
      <c r="C34" s="55" t="s">
        <v>52</v>
      </c>
      <c r="D34" s="57">
        <v>100</v>
      </c>
      <c r="E34" s="57">
        <v>104</v>
      </c>
      <c r="F34" s="58">
        <v>109.72</v>
      </c>
      <c r="G34" s="58">
        <v>109.72</v>
      </c>
      <c r="H34" s="7"/>
      <c r="I34" s="7"/>
      <c r="J34" s="7"/>
      <c r="K34" s="7"/>
      <c r="L34" s="11"/>
    </row>
    <row r="35" spans="1:12" ht="14.4">
      <c r="B35" s="7"/>
      <c r="C35" s="55" t="s">
        <v>53</v>
      </c>
      <c r="D35" s="57">
        <v>100</v>
      </c>
      <c r="E35" s="57">
        <v>104</v>
      </c>
      <c r="F35" s="58">
        <v>109.72</v>
      </c>
      <c r="G35" s="58">
        <v>109.72</v>
      </c>
      <c r="H35" s="7"/>
      <c r="I35" s="7"/>
      <c r="J35" s="7"/>
      <c r="K35" s="7"/>
      <c r="L35" s="11"/>
    </row>
    <row r="36" spans="1:12" ht="14.4">
      <c r="B36" s="7"/>
      <c r="C36" s="55" t="s">
        <v>54</v>
      </c>
      <c r="D36" s="57">
        <v>100</v>
      </c>
      <c r="E36" s="57">
        <v>104</v>
      </c>
      <c r="F36" s="58">
        <v>109.72</v>
      </c>
      <c r="G36" s="58">
        <v>109.72</v>
      </c>
      <c r="H36" s="7"/>
      <c r="I36" s="7"/>
      <c r="J36" s="7"/>
      <c r="K36" s="7"/>
      <c r="L36" s="11"/>
    </row>
    <row r="37" spans="1:12" ht="14.4">
      <c r="B37" s="7"/>
      <c r="C37" s="55" t="s">
        <v>55</v>
      </c>
      <c r="D37" s="57">
        <v>104</v>
      </c>
      <c r="E37" s="57">
        <v>104</v>
      </c>
      <c r="F37" s="58">
        <v>109.72</v>
      </c>
      <c r="G37" s="58">
        <v>109.72</v>
      </c>
      <c r="H37" s="7"/>
      <c r="I37" s="7"/>
      <c r="J37" s="7"/>
      <c r="K37" s="7"/>
      <c r="L37" s="12"/>
    </row>
    <row r="38" spans="1:12" ht="14.4">
      <c r="B38" s="7"/>
      <c r="C38" s="55" t="s">
        <v>56</v>
      </c>
      <c r="D38" s="57">
        <v>104</v>
      </c>
      <c r="E38" s="57">
        <v>104</v>
      </c>
      <c r="F38" s="58">
        <v>109.72</v>
      </c>
      <c r="G38" s="58">
        <v>109.72</v>
      </c>
      <c r="H38" s="7"/>
      <c r="I38" s="7"/>
      <c r="J38" s="7"/>
      <c r="K38" s="7"/>
      <c r="L38" s="7"/>
    </row>
    <row r="39" spans="1:12" ht="14.4">
      <c r="B39" s="7"/>
      <c r="C39" s="55" t="s">
        <v>57</v>
      </c>
      <c r="D39" s="57">
        <v>104</v>
      </c>
      <c r="E39" s="57">
        <v>104</v>
      </c>
      <c r="F39" s="58">
        <v>109.72</v>
      </c>
      <c r="G39" s="58">
        <v>109.72</v>
      </c>
      <c r="H39" s="7"/>
      <c r="I39" s="7"/>
      <c r="J39" s="7"/>
      <c r="K39" s="7"/>
      <c r="L39" s="7"/>
    </row>
    <row r="40" spans="1:12" ht="14.4">
      <c r="B40" s="7"/>
      <c r="C40" s="55" t="s">
        <v>58</v>
      </c>
      <c r="D40" s="57">
        <v>104</v>
      </c>
      <c r="E40" s="57">
        <v>104</v>
      </c>
      <c r="F40" s="58">
        <v>109.72</v>
      </c>
      <c r="G40" s="58">
        <v>109.72</v>
      </c>
      <c r="H40" s="7"/>
      <c r="I40" s="7"/>
      <c r="J40" s="7"/>
      <c r="K40" s="7"/>
      <c r="L40" s="7"/>
    </row>
    <row r="41" spans="1:12" ht="14.4">
      <c r="B41" s="7"/>
      <c r="C41" s="55" t="s">
        <v>59</v>
      </c>
      <c r="D41" s="57">
        <v>104</v>
      </c>
      <c r="E41" s="57">
        <v>109.72</v>
      </c>
      <c r="F41" s="58">
        <v>109.72</v>
      </c>
      <c r="G41" s="58">
        <v>109.72</v>
      </c>
      <c r="H41" s="7"/>
      <c r="I41" s="7"/>
      <c r="J41" s="7"/>
      <c r="K41" s="7"/>
      <c r="L41" s="7"/>
    </row>
    <row r="42" spans="1:12" ht="14.4">
      <c r="B42" s="7"/>
      <c r="C42" s="55" t="s">
        <v>60</v>
      </c>
      <c r="D42" s="57">
        <v>104</v>
      </c>
      <c r="E42" s="57">
        <v>109.72</v>
      </c>
      <c r="F42" s="58">
        <v>109.72</v>
      </c>
      <c r="G42" s="58">
        <v>109.72</v>
      </c>
      <c r="H42" s="7"/>
      <c r="I42" s="7"/>
      <c r="J42" s="7"/>
      <c r="K42" s="7"/>
      <c r="L42" s="7"/>
    </row>
    <row r="43" spans="1:12" ht="14.4">
      <c r="B43" s="7"/>
      <c r="C43" s="55" t="s">
        <v>61</v>
      </c>
      <c r="D43" s="57">
        <v>104</v>
      </c>
      <c r="E43" s="57">
        <v>109.72</v>
      </c>
      <c r="F43" s="58">
        <v>109.72</v>
      </c>
      <c r="G43" s="58">
        <v>109.72</v>
      </c>
      <c r="H43" s="7"/>
      <c r="I43" s="7"/>
      <c r="J43" s="7"/>
      <c r="K43" s="7"/>
      <c r="L43" s="7"/>
    </row>
    <row r="44" spans="1:12" ht="14.4">
      <c r="B44" s="7"/>
      <c r="C44" s="55"/>
      <c r="D44" s="57">
        <f>SUM(D32:D43)</f>
        <v>1228</v>
      </c>
      <c r="E44" s="57">
        <f t="shared" ref="E44:G44" si="7">SUM(E32:E43)</f>
        <v>1265.1600000000001</v>
      </c>
      <c r="F44" s="57">
        <f t="shared" si="7"/>
        <v>1316.64</v>
      </c>
      <c r="G44" s="57">
        <f t="shared" si="7"/>
        <v>1316.64</v>
      </c>
      <c r="H44" s="7"/>
      <c r="I44" s="7"/>
      <c r="J44" s="7"/>
      <c r="K44" s="7"/>
      <c r="L44" s="7"/>
    </row>
    <row r="45" spans="1:12" ht="18">
      <c r="A45" s="68"/>
      <c r="B45" s="77"/>
      <c r="C45" s="59" t="s">
        <v>62</v>
      </c>
      <c r="D45" s="60">
        <v>1</v>
      </c>
      <c r="E45" s="61">
        <f>E44/D44</f>
        <v>1.0302605863192182</v>
      </c>
      <c r="F45" s="61">
        <f>F44/E44</f>
        <v>1.0406905055487052</v>
      </c>
      <c r="G45" s="61">
        <f>G44/F44</f>
        <v>1</v>
      </c>
      <c r="H45" s="49"/>
      <c r="I45" s="49"/>
      <c r="J45" s="49"/>
      <c r="K45" s="49"/>
      <c r="L45" s="77"/>
    </row>
    <row r="46" spans="1:12">
      <c r="A46" s="68"/>
      <c r="B46" s="77"/>
      <c r="C46" s="53"/>
      <c r="D46" s="54"/>
      <c r="E46" s="53"/>
      <c r="F46" s="53"/>
      <c r="G46" s="53"/>
      <c r="H46" s="49"/>
      <c r="I46" s="49"/>
      <c r="J46" s="49"/>
      <c r="K46" s="49"/>
      <c r="L46" s="77"/>
    </row>
    <row r="47" spans="1:12">
      <c r="A47" s="68"/>
      <c r="B47" s="77"/>
      <c r="C47" s="53"/>
      <c r="D47" s="54"/>
      <c r="E47" s="53"/>
      <c r="F47" s="53"/>
      <c r="G47" s="53"/>
      <c r="H47" s="49"/>
      <c r="I47" s="49"/>
      <c r="J47" s="49"/>
      <c r="K47" s="49"/>
      <c r="L47" s="77"/>
    </row>
    <row r="48" spans="1:12">
      <c r="A48" s="47"/>
      <c r="B48" s="49"/>
      <c r="C48" s="49"/>
      <c r="D48" s="49"/>
      <c r="E48" s="49"/>
      <c r="F48" s="49"/>
      <c r="G48" s="9"/>
      <c r="H48" s="9"/>
      <c r="I48" s="9"/>
      <c r="J48" s="9"/>
      <c r="K48" s="9"/>
      <c r="L48" s="9"/>
    </row>
    <row r="49" spans="1:12">
      <c r="A49" s="9"/>
      <c r="B49" s="9"/>
      <c r="C49" s="9"/>
      <c r="D49" s="9"/>
      <c r="E49" s="9"/>
      <c r="F49" s="9"/>
      <c r="G49" s="7"/>
      <c r="H49" s="7"/>
      <c r="I49" s="7"/>
      <c r="J49" s="7"/>
      <c r="K49" s="7"/>
      <c r="L49" s="7"/>
    </row>
    <row r="50" spans="1:12">
      <c r="B50" s="7"/>
      <c r="C50" s="9"/>
      <c r="D50" s="9"/>
      <c r="E50" s="9"/>
      <c r="F50" s="9"/>
      <c r="G50" s="7"/>
      <c r="H50" s="7"/>
      <c r="I50" s="7"/>
      <c r="J50" s="7"/>
      <c r="K50" s="7"/>
      <c r="L50" s="7"/>
    </row>
    <row r="51" spans="1:12">
      <c r="B51" s="7"/>
      <c r="C51" s="10"/>
      <c r="D51" s="7"/>
      <c r="E51" s="10"/>
      <c r="F51" s="10"/>
      <c r="G51" s="7"/>
      <c r="H51" s="7"/>
      <c r="I51" s="7"/>
      <c r="J51" s="7"/>
      <c r="K51" s="7"/>
      <c r="L51" s="11"/>
    </row>
    <row r="52" spans="1:12">
      <c r="B52" s="7"/>
      <c r="C52" s="10"/>
      <c r="D52" s="7"/>
      <c r="E52" s="10"/>
      <c r="F52" s="10"/>
      <c r="G52" s="7"/>
      <c r="H52" s="7"/>
      <c r="I52" s="7"/>
      <c r="J52" s="7"/>
      <c r="K52" s="7"/>
      <c r="L52" s="11"/>
    </row>
    <row r="53" spans="1:12">
      <c r="B53" s="7"/>
      <c r="C53" s="10"/>
      <c r="D53" s="7"/>
      <c r="E53" s="10"/>
      <c r="F53" s="10"/>
      <c r="G53" s="7"/>
      <c r="H53" s="7"/>
      <c r="I53" s="7"/>
      <c r="J53" s="7"/>
      <c r="K53" s="7"/>
      <c r="L53" s="11"/>
    </row>
    <row r="54" spans="1:12">
      <c r="B54" s="7"/>
      <c r="C54" s="10"/>
      <c r="D54" s="7"/>
      <c r="E54" s="10"/>
      <c r="F54" s="10"/>
      <c r="G54" s="7"/>
      <c r="H54" s="7"/>
      <c r="I54" s="7"/>
      <c r="J54" s="7"/>
      <c r="K54" s="7"/>
      <c r="L54" s="11"/>
    </row>
    <row r="55" spans="1:12">
      <c r="B55" s="7"/>
      <c r="C55" s="10"/>
      <c r="D55" s="7"/>
      <c r="E55" s="10"/>
      <c r="F55" s="10"/>
      <c r="G55" s="7"/>
      <c r="H55" s="7"/>
      <c r="I55" s="7"/>
      <c r="J55" s="7"/>
      <c r="K55" s="7"/>
      <c r="L55" s="11"/>
    </row>
    <row r="56" spans="1:12">
      <c r="B56" s="7"/>
      <c r="C56" s="10"/>
      <c r="D56" s="7"/>
      <c r="E56" s="10"/>
      <c r="F56" s="10"/>
      <c r="G56" s="7"/>
      <c r="H56" s="7"/>
      <c r="I56" s="7"/>
      <c r="J56" s="7"/>
      <c r="K56" s="7"/>
      <c r="L56" s="11"/>
    </row>
    <row r="57" spans="1:12">
      <c r="B57" s="7"/>
      <c r="C57" s="10"/>
      <c r="D57" s="7"/>
      <c r="E57" s="10"/>
      <c r="F57" s="10"/>
      <c r="G57" s="7"/>
      <c r="H57" s="7"/>
      <c r="I57" s="7"/>
      <c r="J57" s="7"/>
      <c r="K57" s="7"/>
      <c r="L57" s="11"/>
    </row>
    <row r="58" spans="1:12">
      <c r="B58" s="7"/>
      <c r="C58" s="10"/>
      <c r="D58" s="7"/>
      <c r="E58" s="10"/>
      <c r="F58" s="10"/>
      <c r="G58" s="7"/>
      <c r="H58" s="7"/>
      <c r="I58" s="7"/>
      <c r="J58" s="7"/>
      <c r="K58" s="7"/>
      <c r="L58" s="11"/>
    </row>
    <row r="59" spans="1:12">
      <c r="B59" s="7"/>
      <c r="C59" s="10"/>
      <c r="D59" s="7"/>
      <c r="E59" s="10"/>
      <c r="F59" s="10"/>
      <c r="G59" s="7"/>
      <c r="H59" s="7"/>
      <c r="I59" s="7"/>
      <c r="J59" s="7"/>
      <c r="K59" s="7"/>
      <c r="L59" s="11"/>
    </row>
    <row r="60" spans="1:12">
      <c r="B60" s="7"/>
      <c r="C60" s="10"/>
      <c r="D60" s="7"/>
      <c r="E60" s="10"/>
      <c r="F60" s="10"/>
      <c r="G60" s="7"/>
      <c r="H60" s="7"/>
      <c r="I60" s="7"/>
      <c r="J60" s="7"/>
      <c r="K60" s="7"/>
      <c r="L60" s="11"/>
    </row>
    <row r="61" spans="1:12">
      <c r="B61" s="7"/>
      <c r="C61" s="10"/>
      <c r="D61" s="7"/>
      <c r="E61" s="10"/>
      <c r="F61" s="10"/>
      <c r="G61" s="7"/>
      <c r="H61" s="7"/>
      <c r="I61" s="7"/>
      <c r="J61" s="7"/>
      <c r="K61" s="7"/>
      <c r="L61" s="11"/>
    </row>
    <row r="62" spans="1:12">
      <c r="B62" s="7"/>
      <c r="C62" s="10"/>
      <c r="D62" s="7"/>
      <c r="E62" s="10"/>
      <c r="F62" s="10"/>
      <c r="G62" s="7"/>
      <c r="H62" s="7"/>
      <c r="I62" s="7"/>
      <c r="J62" s="7"/>
      <c r="K62" s="7"/>
      <c r="L62" s="11"/>
    </row>
    <row r="63" spans="1:12">
      <c r="B63" s="7"/>
      <c r="C63" s="10"/>
      <c r="D63" s="7"/>
      <c r="E63" s="10"/>
      <c r="F63" s="10"/>
      <c r="G63" s="7"/>
      <c r="H63" s="7"/>
      <c r="I63" s="7"/>
      <c r="J63" s="7"/>
      <c r="K63" s="7"/>
      <c r="L63" s="11"/>
    </row>
    <row r="64" spans="1:12">
      <c r="B64" s="7"/>
      <c r="C64" s="10"/>
      <c r="D64" s="7"/>
      <c r="E64" s="10"/>
      <c r="F64" s="10"/>
      <c r="G64" s="7"/>
      <c r="H64" s="7"/>
      <c r="I64" s="7"/>
      <c r="J64" s="7"/>
      <c r="K64" s="7"/>
      <c r="L64" s="11"/>
    </row>
    <row r="65" spans="2:12">
      <c r="B65" s="7"/>
      <c r="C65" s="10"/>
      <c r="D65" s="7"/>
      <c r="E65" s="10"/>
      <c r="F65" s="10"/>
      <c r="G65" s="7"/>
      <c r="H65" s="7"/>
      <c r="I65" s="7"/>
      <c r="J65" s="7"/>
      <c r="K65" s="7"/>
      <c r="L65" s="11"/>
    </row>
    <row r="66" spans="2:12">
      <c r="B66" s="7"/>
      <c r="C66" s="10"/>
      <c r="D66" s="7"/>
      <c r="E66" s="10"/>
      <c r="F66" s="10"/>
      <c r="G66" s="7"/>
      <c r="H66" s="7"/>
      <c r="I66" s="7"/>
      <c r="J66" s="7"/>
      <c r="K66" s="7"/>
      <c r="L66" s="11"/>
    </row>
    <row r="67" spans="2:12">
      <c r="B67" s="7"/>
      <c r="C67" s="10"/>
      <c r="D67" s="7"/>
      <c r="E67" s="10"/>
      <c r="F67" s="10"/>
      <c r="G67" s="7"/>
      <c r="H67" s="7"/>
      <c r="I67" s="7"/>
      <c r="J67" s="7"/>
      <c r="K67" s="7"/>
      <c r="L67" s="11"/>
    </row>
    <row r="68" spans="2:12">
      <c r="B68" s="7"/>
      <c r="C68" s="7"/>
      <c r="D68" s="7"/>
      <c r="E68" s="7"/>
      <c r="F68" s="7"/>
      <c r="G68" s="7"/>
      <c r="H68" s="7"/>
      <c r="I68" s="7"/>
      <c r="J68" s="7"/>
      <c r="K68" s="7"/>
      <c r="L68" s="12"/>
    </row>
    <row r="69" spans="2:12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</row>
    <row r="70" spans="2:12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2:12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</row>
  </sheetData>
  <mergeCells count="15">
    <mergeCell ref="K4:K5"/>
    <mergeCell ref="B1:L2"/>
    <mergeCell ref="H4:J4"/>
    <mergeCell ref="N4:N5"/>
    <mergeCell ref="A45:A47"/>
    <mergeCell ref="B45:B47"/>
    <mergeCell ref="L45:L47"/>
    <mergeCell ref="A4:A5"/>
    <mergeCell ref="B4:B5"/>
    <mergeCell ref="C4:C5"/>
    <mergeCell ref="D4:D5"/>
    <mergeCell ref="E4:E5"/>
    <mergeCell ref="L4:L5"/>
    <mergeCell ref="M4:M5"/>
    <mergeCell ref="F4:G4"/>
  </mergeCells>
  <pageMargins left="0" right="0" top="0" bottom="0" header="0" footer="0"/>
  <pageSetup paperSize="9" scale="5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6"/>
  <sheetViews>
    <sheetView topLeftCell="A7" zoomScaleNormal="100" workbookViewId="0">
      <selection activeCell="E29" sqref="E29"/>
    </sheetView>
  </sheetViews>
  <sheetFormatPr defaultColWidth="9.109375" defaultRowHeight="13.2"/>
  <cols>
    <col min="1" max="1" width="4.6640625" style="7" customWidth="1"/>
    <col min="2" max="2" width="45" style="1" customWidth="1"/>
    <col min="3" max="3" width="15.33203125" style="1" customWidth="1"/>
    <col min="4" max="4" width="18" style="1" customWidth="1"/>
    <col min="5" max="5" width="33.44140625" style="1" customWidth="1"/>
    <col min="6" max="6" width="17.109375" style="1" customWidth="1"/>
    <col min="7" max="7" width="26.6640625" style="1" customWidth="1"/>
    <col min="8" max="11" width="15.5546875" style="1" customWidth="1"/>
    <col min="12" max="12" width="18.88671875" style="1" customWidth="1"/>
    <col min="13" max="13" width="25.88671875" style="1" customWidth="1"/>
    <col min="14" max="15" width="20.88671875" style="1" hidden="1" customWidth="1"/>
    <col min="16" max="16" width="0" style="1" hidden="1" customWidth="1"/>
    <col min="17" max="16384" width="9.109375" style="1"/>
  </cols>
  <sheetData>
    <row r="1" spans="1:15" ht="12.75" customHeight="1">
      <c r="B1" s="72" t="s">
        <v>43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5" ht="38.25" customHeight="1">
      <c r="A2" s="20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5" ht="15.6">
      <c r="A3" s="2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s="13" customFormat="1" ht="47.4" customHeight="1">
      <c r="A4" s="78"/>
      <c r="B4" s="66" t="s">
        <v>1</v>
      </c>
      <c r="C4" s="70" t="s">
        <v>44</v>
      </c>
      <c r="D4" s="66" t="s">
        <v>10</v>
      </c>
      <c r="E4" s="66" t="s">
        <v>2</v>
      </c>
      <c r="F4" s="73" t="s">
        <v>3</v>
      </c>
      <c r="G4" s="74"/>
      <c r="H4" s="79" t="s">
        <v>14</v>
      </c>
      <c r="I4" s="80"/>
      <c r="J4" s="80"/>
      <c r="K4" s="81"/>
      <c r="L4" s="66" t="s">
        <v>6</v>
      </c>
      <c r="M4" s="66" t="s">
        <v>7</v>
      </c>
      <c r="N4" s="66" t="s">
        <v>7</v>
      </c>
      <c r="O4" s="66" t="s">
        <v>7</v>
      </c>
    </row>
    <row r="5" spans="1:15" s="13" customFormat="1" ht="159.75" customHeight="1">
      <c r="A5" s="78"/>
      <c r="B5" s="75"/>
      <c r="C5" s="71"/>
      <c r="D5" s="75"/>
      <c r="E5" s="75"/>
      <c r="F5" s="14" t="s">
        <v>4</v>
      </c>
      <c r="G5" s="31" t="s">
        <v>5</v>
      </c>
      <c r="H5" s="31" t="s">
        <v>15</v>
      </c>
      <c r="I5" s="30" t="s">
        <v>16</v>
      </c>
      <c r="J5" s="31" t="s">
        <v>17</v>
      </c>
      <c r="K5" s="48" t="s">
        <v>42</v>
      </c>
      <c r="L5" s="75"/>
      <c r="M5" s="75"/>
      <c r="N5" s="75"/>
      <c r="O5" s="75"/>
    </row>
    <row r="6" spans="1:15" s="41" customFormat="1" ht="27" customHeight="1">
      <c r="A6" s="37"/>
      <c r="B6" s="38" t="s">
        <v>37</v>
      </c>
      <c r="C6" s="39">
        <f>SUM(C7:C12)</f>
        <v>634</v>
      </c>
      <c r="D6" s="40">
        <f>SUM(D7:D12)</f>
        <v>78</v>
      </c>
      <c r="E6" s="40"/>
      <c r="F6" s="40"/>
      <c r="G6" s="40"/>
      <c r="H6" s="40"/>
      <c r="I6" s="40"/>
      <c r="J6" s="36"/>
      <c r="K6" s="36"/>
      <c r="L6" s="42"/>
      <c r="M6" s="42">
        <f>SUM(M7:M12)</f>
        <v>22516800</v>
      </c>
      <c r="N6" s="42">
        <v>17599400</v>
      </c>
      <c r="O6" s="42">
        <f>M6-N6</f>
        <v>4917400</v>
      </c>
    </row>
    <row r="7" spans="1:15" ht="15.6">
      <c r="A7" s="22"/>
      <c r="B7" s="33" t="s">
        <v>26</v>
      </c>
      <c r="C7" s="23">
        <v>32</v>
      </c>
      <c r="D7" s="5">
        <v>6</v>
      </c>
      <c r="E7" s="15">
        <f>SUM(F7:G7)*12</f>
        <v>259284</v>
      </c>
      <c r="F7" s="26">
        <v>17000</v>
      </c>
      <c r="G7" s="16">
        <v>4607</v>
      </c>
      <c r="H7" s="28">
        <v>1.0233000000000001</v>
      </c>
      <c r="I7" s="19">
        <v>1.03</v>
      </c>
      <c r="J7" s="28">
        <v>1.0407</v>
      </c>
      <c r="K7" s="28">
        <v>1</v>
      </c>
      <c r="L7" s="19">
        <v>1.0149999999999999</v>
      </c>
      <c r="M7" s="29">
        <f>ROUNDUP(D7*E7*L7*H7*I7*J7*K7/100,0)*100</f>
        <v>1732100</v>
      </c>
      <c r="N7" s="29">
        <v>2039000</v>
      </c>
      <c r="O7" s="29">
        <f t="shared" ref="O7:O26" si="0">M7-N7</f>
        <v>-306900</v>
      </c>
    </row>
    <row r="8" spans="1:15" ht="15.6">
      <c r="A8" s="22"/>
      <c r="B8" s="33" t="s">
        <v>30</v>
      </c>
      <c r="C8" s="23">
        <v>5</v>
      </c>
      <c r="D8" s="5">
        <v>0.57999999999999996</v>
      </c>
      <c r="E8" s="15">
        <f>SUM(F8:G8)*12</f>
        <v>259284</v>
      </c>
      <c r="F8" s="26">
        <v>17000</v>
      </c>
      <c r="G8" s="16">
        <v>4607</v>
      </c>
      <c r="H8" s="28">
        <v>1.0233000000000001</v>
      </c>
      <c r="I8" s="19">
        <v>1.03</v>
      </c>
      <c r="J8" s="28">
        <v>1.0407</v>
      </c>
      <c r="K8" s="28">
        <v>1</v>
      </c>
      <c r="L8" s="19">
        <v>1.0149999999999999</v>
      </c>
      <c r="M8" s="29">
        <f>ROUNDUP(D8*E8*L8*H8*I8*J8*K8/100,0)*100</f>
        <v>167500</v>
      </c>
      <c r="N8" s="29">
        <v>582600</v>
      </c>
      <c r="O8" s="29">
        <f t="shared" si="0"/>
        <v>-415100</v>
      </c>
    </row>
    <row r="9" spans="1:15" ht="15.6">
      <c r="A9" s="22"/>
      <c r="B9" s="33" t="s">
        <v>27</v>
      </c>
      <c r="C9" s="23">
        <v>3</v>
      </c>
      <c r="D9" s="5">
        <v>0</v>
      </c>
      <c r="E9" s="15">
        <f>SUM(F9:G9)*12</f>
        <v>259284</v>
      </c>
      <c r="F9" s="26">
        <v>17000</v>
      </c>
      <c r="G9" s="16">
        <v>4607</v>
      </c>
      <c r="H9" s="28">
        <v>1.0233000000000001</v>
      </c>
      <c r="I9" s="19">
        <v>1.03</v>
      </c>
      <c r="J9" s="28">
        <v>1.0407</v>
      </c>
      <c r="K9" s="28">
        <v>1</v>
      </c>
      <c r="L9" s="19">
        <v>1.0149999999999999</v>
      </c>
      <c r="M9" s="29">
        <f t="shared" ref="M9:M25" si="1">ROUNDUP(D9*E9*L9*H9*I9*J9*K9/100,0)*100</f>
        <v>0</v>
      </c>
      <c r="N9" s="29">
        <v>0</v>
      </c>
      <c r="O9" s="29">
        <f t="shared" si="0"/>
        <v>0</v>
      </c>
    </row>
    <row r="10" spans="1:15" ht="15.6">
      <c r="A10" s="22"/>
      <c r="B10" s="33" t="s">
        <v>23</v>
      </c>
      <c r="C10" s="23">
        <v>538</v>
      </c>
      <c r="D10" s="5">
        <v>65</v>
      </c>
      <c r="E10" s="15">
        <f t="shared" ref="E10" si="2">SUM(F10:G10)*12</f>
        <v>259284</v>
      </c>
      <c r="F10" s="26">
        <v>17000</v>
      </c>
      <c r="G10" s="16">
        <v>4607</v>
      </c>
      <c r="H10" s="28">
        <v>1.0233000000000001</v>
      </c>
      <c r="I10" s="19">
        <v>1.03</v>
      </c>
      <c r="J10" s="28">
        <v>1.0407</v>
      </c>
      <c r="K10" s="28">
        <v>1</v>
      </c>
      <c r="L10" s="19">
        <v>1.0149999999999999</v>
      </c>
      <c r="M10" s="29">
        <f t="shared" si="1"/>
        <v>18763900</v>
      </c>
      <c r="N10" s="29">
        <v>13107700</v>
      </c>
      <c r="O10" s="29">
        <f t="shared" si="0"/>
        <v>5656200</v>
      </c>
    </row>
    <row r="11" spans="1:15" ht="15.6">
      <c r="A11" s="22"/>
      <c r="B11" s="33" t="s">
        <v>28</v>
      </c>
      <c r="C11" s="23">
        <v>2</v>
      </c>
      <c r="D11" s="5">
        <v>0</v>
      </c>
      <c r="E11" s="15">
        <f>SUM(F11:G11)*12</f>
        <v>259284</v>
      </c>
      <c r="F11" s="26">
        <v>17000</v>
      </c>
      <c r="G11" s="16">
        <v>4607</v>
      </c>
      <c r="H11" s="28">
        <v>1.0233000000000001</v>
      </c>
      <c r="I11" s="19">
        <v>1.03</v>
      </c>
      <c r="J11" s="28">
        <v>1.0407</v>
      </c>
      <c r="K11" s="28">
        <v>1</v>
      </c>
      <c r="L11" s="19">
        <v>1.0149999999999999</v>
      </c>
      <c r="M11" s="29">
        <f t="shared" si="1"/>
        <v>0</v>
      </c>
      <c r="N11" s="29">
        <v>291300</v>
      </c>
      <c r="O11" s="29">
        <f t="shared" si="0"/>
        <v>-291300</v>
      </c>
    </row>
    <row r="12" spans="1:15" ht="15.6">
      <c r="A12" s="22"/>
      <c r="B12" s="33" t="s">
        <v>29</v>
      </c>
      <c r="C12" s="23">
        <v>54</v>
      </c>
      <c r="D12" s="5">
        <v>6.42</v>
      </c>
      <c r="E12" s="15">
        <f>SUM(F12:G12)*12</f>
        <v>259284</v>
      </c>
      <c r="F12" s="26">
        <v>17000</v>
      </c>
      <c r="G12" s="16">
        <v>4607</v>
      </c>
      <c r="H12" s="28">
        <v>1.0233000000000001</v>
      </c>
      <c r="I12" s="19">
        <v>1.03</v>
      </c>
      <c r="J12" s="28">
        <v>1.0407</v>
      </c>
      <c r="K12" s="28">
        <v>1</v>
      </c>
      <c r="L12" s="19">
        <v>1.0149999999999999</v>
      </c>
      <c r="M12" s="29">
        <f t="shared" si="1"/>
        <v>1853300</v>
      </c>
      <c r="N12" s="29">
        <v>1578800</v>
      </c>
      <c r="O12" s="29">
        <f t="shared" si="0"/>
        <v>274500</v>
      </c>
    </row>
    <row r="13" spans="1:15" s="41" customFormat="1" ht="30" customHeight="1">
      <c r="A13" s="37"/>
      <c r="B13" s="38" t="s">
        <v>38</v>
      </c>
      <c r="C13" s="39">
        <f>SUM(C14:C20)</f>
        <v>1183</v>
      </c>
      <c r="D13" s="40">
        <f>SUM(D14:D20)</f>
        <v>53</v>
      </c>
      <c r="E13" s="40"/>
      <c r="F13" s="40"/>
      <c r="G13" s="40"/>
      <c r="H13" s="40"/>
      <c r="I13" s="28"/>
      <c r="J13" s="28"/>
      <c r="K13" s="28">
        <v>1</v>
      </c>
      <c r="L13" s="42"/>
      <c r="M13" s="42">
        <f>SUM(M14:M20)</f>
        <v>15300000</v>
      </c>
      <c r="N13" s="42">
        <v>19516200</v>
      </c>
      <c r="O13" s="42">
        <f t="shared" si="0"/>
        <v>-4216200</v>
      </c>
    </row>
    <row r="14" spans="1:15" ht="27.6">
      <c r="A14" s="22"/>
      <c r="B14" s="32" t="s">
        <v>20</v>
      </c>
      <c r="C14" s="23">
        <v>596</v>
      </c>
      <c r="D14" s="5">
        <v>20</v>
      </c>
      <c r="E14" s="15">
        <f t="shared" ref="E14:E20" si="3">SUM(F14:G14)*12</f>
        <v>259284</v>
      </c>
      <c r="F14" s="26">
        <v>17000</v>
      </c>
      <c r="G14" s="16">
        <v>4607</v>
      </c>
      <c r="H14" s="28">
        <v>1.0233000000000001</v>
      </c>
      <c r="I14" s="19">
        <v>1.03</v>
      </c>
      <c r="J14" s="28">
        <v>1.0407</v>
      </c>
      <c r="K14" s="28">
        <v>1</v>
      </c>
      <c r="L14" s="19">
        <v>1.0149999999999999</v>
      </c>
      <c r="M14" s="29">
        <f t="shared" si="1"/>
        <v>5773500</v>
      </c>
      <c r="N14" s="29">
        <v>6408200</v>
      </c>
      <c r="O14" s="29">
        <f t="shared" si="0"/>
        <v>-634700</v>
      </c>
    </row>
    <row r="15" spans="1:15" ht="27.6">
      <c r="A15" s="22"/>
      <c r="B15" s="32" t="s">
        <v>21</v>
      </c>
      <c r="C15" s="23">
        <v>192</v>
      </c>
      <c r="D15" s="5">
        <v>10</v>
      </c>
      <c r="E15" s="15">
        <f t="shared" si="3"/>
        <v>259284</v>
      </c>
      <c r="F15" s="26">
        <v>17000</v>
      </c>
      <c r="G15" s="16">
        <v>4607</v>
      </c>
      <c r="H15" s="28">
        <v>1.0233000000000001</v>
      </c>
      <c r="I15" s="19">
        <v>1.03</v>
      </c>
      <c r="J15" s="28">
        <v>1.0407</v>
      </c>
      <c r="K15" s="28">
        <v>1</v>
      </c>
      <c r="L15" s="19">
        <v>1.0149999999999999</v>
      </c>
      <c r="M15" s="29">
        <f t="shared" si="1"/>
        <v>2886800</v>
      </c>
      <c r="N15" s="29">
        <v>2912900</v>
      </c>
      <c r="O15" s="29">
        <f t="shared" si="0"/>
        <v>-26100</v>
      </c>
    </row>
    <row r="16" spans="1:15" ht="15.6">
      <c r="A16" s="22"/>
      <c r="B16" s="35" t="s">
        <v>31</v>
      </c>
      <c r="C16" s="23">
        <v>36</v>
      </c>
      <c r="D16" s="5">
        <v>1</v>
      </c>
      <c r="E16" s="15">
        <f t="shared" si="3"/>
        <v>259284</v>
      </c>
      <c r="F16" s="26">
        <v>17000</v>
      </c>
      <c r="G16" s="16">
        <v>4607</v>
      </c>
      <c r="H16" s="28">
        <v>1.0233000000000001</v>
      </c>
      <c r="I16" s="19">
        <v>1.03</v>
      </c>
      <c r="J16" s="28">
        <v>1.0407</v>
      </c>
      <c r="K16" s="28">
        <v>1</v>
      </c>
      <c r="L16" s="19">
        <v>1.0149999999999999</v>
      </c>
      <c r="M16" s="29">
        <f t="shared" si="1"/>
        <v>288700</v>
      </c>
      <c r="N16" s="29">
        <v>1456500</v>
      </c>
      <c r="O16" s="29">
        <f t="shared" si="0"/>
        <v>-1167800</v>
      </c>
    </row>
    <row r="17" spans="1:15" ht="27.6">
      <c r="A17" s="22"/>
      <c r="B17" s="32" t="s">
        <v>22</v>
      </c>
      <c r="C17" s="23">
        <v>233</v>
      </c>
      <c r="D17" s="5">
        <v>9</v>
      </c>
      <c r="E17" s="15">
        <f t="shared" si="3"/>
        <v>259284</v>
      </c>
      <c r="F17" s="26">
        <v>17000</v>
      </c>
      <c r="G17" s="16">
        <v>4607</v>
      </c>
      <c r="H17" s="28">
        <v>1.0233000000000001</v>
      </c>
      <c r="I17" s="19">
        <v>1.03</v>
      </c>
      <c r="J17" s="28">
        <v>1.0407</v>
      </c>
      <c r="K17" s="28">
        <v>1</v>
      </c>
      <c r="L17" s="19">
        <v>1.0149999999999999</v>
      </c>
      <c r="M17" s="29">
        <f t="shared" si="1"/>
        <v>2598100</v>
      </c>
      <c r="N17" s="29">
        <v>2621600</v>
      </c>
      <c r="O17" s="29">
        <f t="shared" si="0"/>
        <v>-23500</v>
      </c>
    </row>
    <row r="18" spans="1:15" ht="27.6">
      <c r="A18" s="22"/>
      <c r="B18" s="34" t="s">
        <v>24</v>
      </c>
      <c r="C18" s="23">
        <v>44</v>
      </c>
      <c r="D18" s="5">
        <v>6</v>
      </c>
      <c r="E18" s="15">
        <f t="shared" si="3"/>
        <v>259284</v>
      </c>
      <c r="F18" s="26">
        <v>17000</v>
      </c>
      <c r="G18" s="16">
        <v>4607</v>
      </c>
      <c r="H18" s="28">
        <v>1.0233000000000001</v>
      </c>
      <c r="I18" s="19">
        <v>1.03</v>
      </c>
      <c r="J18" s="28">
        <v>1.0407</v>
      </c>
      <c r="K18" s="28">
        <v>1</v>
      </c>
      <c r="L18" s="19">
        <v>1.0149999999999999</v>
      </c>
      <c r="M18" s="29">
        <f t="shared" si="1"/>
        <v>1732100</v>
      </c>
      <c r="N18" s="29">
        <v>3204100</v>
      </c>
      <c r="O18" s="29">
        <f t="shared" si="0"/>
        <v>-1472000</v>
      </c>
    </row>
    <row r="19" spans="1:15" ht="15.6">
      <c r="A19" s="22"/>
      <c r="B19" s="35" t="s">
        <v>36</v>
      </c>
      <c r="C19" s="23">
        <v>58</v>
      </c>
      <c r="D19" s="5">
        <v>1</v>
      </c>
      <c r="E19" s="15">
        <f t="shared" si="3"/>
        <v>259284</v>
      </c>
      <c r="F19" s="26">
        <v>17000</v>
      </c>
      <c r="G19" s="16">
        <v>4607</v>
      </c>
      <c r="H19" s="28">
        <v>1.0233000000000001</v>
      </c>
      <c r="I19" s="19">
        <v>1.03</v>
      </c>
      <c r="J19" s="28">
        <v>1.0407</v>
      </c>
      <c r="K19" s="28">
        <v>1</v>
      </c>
      <c r="L19" s="19">
        <v>1.0149999999999999</v>
      </c>
      <c r="M19" s="29">
        <f t="shared" si="1"/>
        <v>288700</v>
      </c>
      <c r="N19" s="29">
        <v>1165200</v>
      </c>
      <c r="O19" s="29">
        <f t="shared" si="0"/>
        <v>-876500</v>
      </c>
    </row>
    <row r="20" spans="1:15" ht="27.6">
      <c r="A20" s="22"/>
      <c r="B20" s="32" t="s">
        <v>25</v>
      </c>
      <c r="C20" s="23">
        <v>24</v>
      </c>
      <c r="D20" s="5">
        <v>6</v>
      </c>
      <c r="E20" s="15">
        <f t="shared" si="3"/>
        <v>259284</v>
      </c>
      <c r="F20" s="26">
        <v>17000</v>
      </c>
      <c r="G20" s="16">
        <v>4607</v>
      </c>
      <c r="H20" s="28">
        <v>1.0233000000000001</v>
      </c>
      <c r="I20" s="19">
        <v>1.03</v>
      </c>
      <c r="J20" s="28">
        <v>1.0407</v>
      </c>
      <c r="K20" s="28">
        <v>1</v>
      </c>
      <c r="L20" s="19">
        <v>1.0149999999999999</v>
      </c>
      <c r="M20" s="29">
        <f t="shared" si="1"/>
        <v>1732100</v>
      </c>
      <c r="N20" s="29">
        <v>1747700</v>
      </c>
      <c r="O20" s="29">
        <f t="shared" si="0"/>
        <v>-15600</v>
      </c>
    </row>
    <row r="21" spans="1:15" s="41" customFormat="1" ht="30" customHeight="1">
      <c r="A21" s="37"/>
      <c r="B21" s="38" t="s">
        <v>39</v>
      </c>
      <c r="C21" s="39">
        <f>SUM(C22:C25)</f>
        <v>372</v>
      </c>
      <c r="D21" s="40">
        <f>SUM(D22:D25)</f>
        <v>27</v>
      </c>
      <c r="E21" s="40"/>
      <c r="F21" s="40"/>
      <c r="G21" s="40"/>
      <c r="H21" s="40"/>
      <c r="I21" s="28"/>
      <c r="J21" s="28"/>
      <c r="K21" s="28">
        <v>1</v>
      </c>
      <c r="L21" s="42"/>
      <c r="M21" s="42">
        <f>SUM(M22:M25)</f>
        <v>7794400</v>
      </c>
      <c r="N21" s="42">
        <v>6699600</v>
      </c>
      <c r="O21" s="42">
        <f t="shared" si="0"/>
        <v>1094800</v>
      </c>
    </row>
    <row r="22" spans="1:15" ht="15.6">
      <c r="A22" s="22"/>
      <c r="B22" s="34" t="s">
        <v>32</v>
      </c>
      <c r="C22" s="23">
        <v>226</v>
      </c>
      <c r="D22" s="5">
        <v>6</v>
      </c>
      <c r="E22" s="15">
        <f t="shared" ref="E22:E25" si="4">SUM(F22:G22)*12</f>
        <v>259284</v>
      </c>
      <c r="F22" s="26">
        <v>17000</v>
      </c>
      <c r="G22" s="16">
        <v>4607</v>
      </c>
      <c r="H22" s="28">
        <v>1.0233000000000001</v>
      </c>
      <c r="I22" s="19">
        <v>1.03</v>
      </c>
      <c r="J22" s="28">
        <v>1.0407</v>
      </c>
      <c r="K22" s="28">
        <v>1</v>
      </c>
      <c r="L22" s="19">
        <v>1.0149999999999999</v>
      </c>
      <c r="M22" s="29">
        <f t="shared" si="1"/>
        <v>1732100</v>
      </c>
      <c r="N22" s="29">
        <v>2039000</v>
      </c>
      <c r="O22" s="29">
        <f t="shared" si="0"/>
        <v>-306900</v>
      </c>
    </row>
    <row r="23" spans="1:15" ht="15.6">
      <c r="A23" s="22"/>
      <c r="B23" s="34" t="s">
        <v>33</v>
      </c>
      <c r="C23" s="23">
        <v>100</v>
      </c>
      <c r="D23" s="5">
        <v>17</v>
      </c>
      <c r="E23" s="15">
        <f t="shared" si="4"/>
        <v>259284</v>
      </c>
      <c r="F23" s="26">
        <v>17000</v>
      </c>
      <c r="G23" s="16">
        <v>4607</v>
      </c>
      <c r="H23" s="28">
        <v>1.0233000000000001</v>
      </c>
      <c r="I23" s="19">
        <v>1.03</v>
      </c>
      <c r="J23" s="28">
        <v>1.0407</v>
      </c>
      <c r="K23" s="28">
        <v>1</v>
      </c>
      <c r="L23" s="19">
        <v>1.0149999999999999</v>
      </c>
      <c r="M23" s="29">
        <f t="shared" si="1"/>
        <v>4907500</v>
      </c>
      <c r="N23" s="29">
        <v>4369300</v>
      </c>
      <c r="O23" s="29">
        <f t="shared" si="0"/>
        <v>538200</v>
      </c>
    </row>
    <row r="24" spans="1:15" ht="15.6">
      <c r="A24" s="22"/>
      <c r="B24" s="34" t="s">
        <v>34</v>
      </c>
      <c r="C24" s="23">
        <v>24</v>
      </c>
      <c r="D24" s="5">
        <v>1</v>
      </c>
      <c r="E24" s="15">
        <f t="shared" si="4"/>
        <v>259284</v>
      </c>
      <c r="F24" s="26">
        <v>17000</v>
      </c>
      <c r="G24" s="16">
        <v>4607</v>
      </c>
      <c r="H24" s="28">
        <v>1.0233000000000001</v>
      </c>
      <c r="I24" s="19">
        <v>1.03</v>
      </c>
      <c r="J24" s="28">
        <v>1.0407</v>
      </c>
      <c r="K24" s="28">
        <v>1</v>
      </c>
      <c r="L24" s="19">
        <v>1.0149999999999999</v>
      </c>
      <c r="M24" s="29">
        <f t="shared" si="1"/>
        <v>288700</v>
      </c>
      <c r="N24" s="29">
        <v>0</v>
      </c>
      <c r="O24" s="29">
        <f t="shared" si="0"/>
        <v>288700</v>
      </c>
    </row>
    <row r="25" spans="1:15" ht="15.6">
      <c r="A25" s="22"/>
      <c r="B25" s="34" t="s">
        <v>35</v>
      </c>
      <c r="C25" s="23">
        <v>22</v>
      </c>
      <c r="D25" s="3">
        <v>3</v>
      </c>
      <c r="E25" s="15">
        <f t="shared" si="4"/>
        <v>259284</v>
      </c>
      <c r="F25" s="26">
        <v>17000</v>
      </c>
      <c r="G25" s="16">
        <v>4607</v>
      </c>
      <c r="H25" s="28">
        <v>1.0233000000000001</v>
      </c>
      <c r="I25" s="19">
        <v>1.03</v>
      </c>
      <c r="J25" s="28">
        <v>1.0407</v>
      </c>
      <c r="K25" s="28">
        <v>1</v>
      </c>
      <c r="L25" s="19">
        <v>1.0149999999999999</v>
      </c>
      <c r="M25" s="29">
        <f t="shared" si="1"/>
        <v>866100</v>
      </c>
      <c r="N25" s="29">
        <v>291300</v>
      </c>
      <c r="O25" s="29">
        <f t="shared" si="0"/>
        <v>574800</v>
      </c>
    </row>
    <row r="26" spans="1:15" ht="15.6">
      <c r="A26" s="21"/>
      <c r="B26" s="4" t="s">
        <v>0</v>
      </c>
      <c r="C26" s="24">
        <f>C21+C13+C6</f>
        <v>2189</v>
      </c>
      <c r="D26" s="6">
        <f>D21+D13+D6</f>
        <v>158</v>
      </c>
      <c r="E26" s="15"/>
      <c r="F26" s="17"/>
      <c r="G26" s="17"/>
      <c r="H26" s="17"/>
      <c r="I26" s="17"/>
      <c r="J26" s="17"/>
      <c r="K26" s="17"/>
      <c r="L26" s="17"/>
      <c r="M26" s="18">
        <f>M21+M13+M6</f>
        <v>45611200</v>
      </c>
      <c r="N26" s="18">
        <v>43815200</v>
      </c>
      <c r="O26" s="18">
        <f t="shared" si="0"/>
        <v>1796000</v>
      </c>
    </row>
    <row r="27" spans="1:15">
      <c r="B27" s="7"/>
      <c r="C27" s="8"/>
      <c r="D27" s="8"/>
      <c r="E27" s="8"/>
      <c r="F27" s="8"/>
      <c r="G27" s="7"/>
      <c r="H27" s="7"/>
      <c r="I27" s="7"/>
      <c r="J27" s="7"/>
      <c r="K27" s="7"/>
      <c r="L27" s="7"/>
      <c r="M27" s="25"/>
    </row>
    <row r="28" spans="1:15" s="43" customFormat="1" ht="36.75" customHeight="1">
      <c r="B28" s="27" t="s">
        <v>64</v>
      </c>
      <c r="G28" s="27" t="s">
        <v>19</v>
      </c>
      <c r="L28" s="44"/>
      <c r="M28" s="45"/>
      <c r="N28" s="46"/>
    </row>
    <row r="29" spans="1:15">
      <c r="B29" s="7"/>
      <c r="C29" s="10"/>
      <c r="D29" s="7"/>
      <c r="E29" s="10"/>
      <c r="F29" s="10"/>
      <c r="G29" s="7"/>
      <c r="H29" s="7"/>
      <c r="I29" s="7"/>
      <c r="J29" s="7"/>
      <c r="K29" s="7"/>
      <c r="L29" s="7"/>
      <c r="M29" s="11"/>
    </row>
    <row r="30" spans="1:15">
      <c r="B30" s="7"/>
      <c r="C30" s="10"/>
      <c r="D30" s="7"/>
      <c r="E30" s="10"/>
      <c r="F30" s="10"/>
      <c r="G30" s="7"/>
      <c r="H30" s="7"/>
      <c r="I30" s="7"/>
      <c r="J30" s="7"/>
      <c r="K30" s="7"/>
      <c r="L30" s="7"/>
      <c r="M30" s="11"/>
    </row>
    <row r="31" spans="1:15">
      <c r="B31" s="7"/>
      <c r="C31" s="10"/>
      <c r="D31" s="7"/>
      <c r="E31" s="10"/>
      <c r="F31" s="10"/>
      <c r="G31" s="7"/>
      <c r="H31" s="7"/>
      <c r="I31" s="7"/>
      <c r="J31" s="7"/>
      <c r="K31" s="7"/>
      <c r="L31" s="7"/>
      <c r="M31" s="11"/>
    </row>
    <row r="32" spans="1:15">
      <c r="B32" s="7"/>
      <c r="C32" s="10"/>
      <c r="D32" s="7"/>
      <c r="E32" s="10"/>
      <c r="F32" s="10"/>
      <c r="G32" s="7"/>
      <c r="H32" s="7"/>
      <c r="I32" s="7"/>
      <c r="J32" s="7"/>
      <c r="K32" s="7"/>
      <c r="L32" s="7"/>
      <c r="M32" s="11"/>
    </row>
    <row r="33" spans="2:13">
      <c r="B33" s="7"/>
      <c r="C33" s="10"/>
      <c r="D33" s="7"/>
      <c r="E33" s="10"/>
      <c r="F33" s="10"/>
      <c r="G33" s="7"/>
      <c r="H33" s="7"/>
      <c r="I33" s="7"/>
      <c r="J33" s="7"/>
      <c r="K33" s="7"/>
      <c r="L33" s="7"/>
      <c r="M33" s="11"/>
    </row>
    <row r="34" spans="2:13">
      <c r="B34" s="7"/>
      <c r="C34" s="10"/>
      <c r="D34" s="7"/>
      <c r="E34" s="10"/>
      <c r="F34" s="10"/>
      <c r="G34" s="7"/>
      <c r="H34" s="7"/>
      <c r="I34" s="7"/>
      <c r="J34" s="7"/>
      <c r="K34" s="7"/>
      <c r="L34" s="7"/>
      <c r="M34" s="11"/>
    </row>
    <row r="35" spans="2:13">
      <c r="B35" s="7"/>
      <c r="C35" s="10"/>
      <c r="D35" s="7"/>
      <c r="E35" s="10"/>
      <c r="F35" s="10"/>
      <c r="G35" s="7"/>
      <c r="H35" s="7"/>
      <c r="I35" s="7"/>
      <c r="J35" s="7"/>
      <c r="K35" s="7"/>
      <c r="L35" s="7"/>
      <c r="M35" s="11"/>
    </row>
    <row r="36" spans="2:13">
      <c r="B36" s="7"/>
      <c r="C36" s="10"/>
      <c r="D36" s="7"/>
      <c r="E36" s="10"/>
      <c r="F36" s="10"/>
      <c r="G36" s="7"/>
      <c r="H36" s="7"/>
      <c r="I36" s="7"/>
      <c r="J36" s="7"/>
      <c r="K36" s="7"/>
      <c r="L36" s="7"/>
      <c r="M36" s="11"/>
    </row>
    <row r="37" spans="2:13">
      <c r="B37" s="7"/>
      <c r="C37" s="10"/>
      <c r="D37" s="7"/>
      <c r="E37" s="10"/>
      <c r="F37" s="10"/>
      <c r="G37" s="7"/>
      <c r="H37" s="7"/>
      <c r="I37" s="7"/>
      <c r="J37" s="7"/>
      <c r="K37" s="7"/>
      <c r="L37" s="7"/>
      <c r="M37" s="11"/>
    </row>
    <row r="38" spans="2:13">
      <c r="B38" s="7"/>
      <c r="C38" s="10"/>
      <c r="D38" s="7"/>
      <c r="E38" s="10"/>
      <c r="F38" s="10"/>
      <c r="G38" s="7"/>
      <c r="H38" s="7"/>
      <c r="I38" s="7"/>
      <c r="J38" s="7"/>
      <c r="K38" s="7"/>
      <c r="L38" s="7"/>
      <c r="M38" s="11"/>
    </row>
    <row r="39" spans="2:13">
      <c r="B39" s="7"/>
      <c r="C39" s="10"/>
      <c r="D39" s="7"/>
      <c r="E39" s="10"/>
      <c r="F39" s="10"/>
      <c r="G39" s="7"/>
      <c r="H39" s="7"/>
      <c r="I39" s="7"/>
      <c r="J39" s="7"/>
      <c r="K39" s="7"/>
      <c r="L39" s="7"/>
      <c r="M39" s="11"/>
    </row>
    <row r="40" spans="2:13">
      <c r="B40" s="7"/>
      <c r="C40" s="10"/>
      <c r="D40" s="7"/>
      <c r="E40" s="10"/>
      <c r="F40" s="10"/>
      <c r="G40" s="7"/>
      <c r="H40" s="7"/>
      <c r="I40" s="7"/>
      <c r="J40" s="7"/>
      <c r="K40" s="7"/>
      <c r="L40" s="7"/>
      <c r="M40" s="11"/>
    </row>
    <row r="41" spans="2:13">
      <c r="B41" s="7"/>
      <c r="C41" s="10"/>
      <c r="D41" s="7"/>
      <c r="E41" s="10"/>
      <c r="F41" s="10"/>
      <c r="G41" s="7"/>
      <c r="H41" s="7"/>
      <c r="I41" s="7"/>
      <c r="J41" s="7"/>
      <c r="K41" s="7"/>
      <c r="L41" s="7"/>
      <c r="M41" s="11"/>
    </row>
    <row r="42" spans="2:13">
      <c r="B42" s="7"/>
      <c r="C42" s="10"/>
      <c r="D42" s="7"/>
      <c r="E42" s="10"/>
      <c r="F42" s="10"/>
      <c r="G42" s="7"/>
      <c r="H42" s="7"/>
      <c r="I42" s="7"/>
      <c r="J42" s="7"/>
      <c r="K42" s="7"/>
      <c r="L42" s="7"/>
      <c r="M42" s="11"/>
    </row>
    <row r="43" spans="2:13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12"/>
    </row>
    <row r="44" spans="2:13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2:13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2:13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</sheetData>
  <mergeCells count="12">
    <mergeCell ref="N4:N5"/>
    <mergeCell ref="O4:O5"/>
    <mergeCell ref="B1:M2"/>
    <mergeCell ref="A4:A5"/>
    <mergeCell ref="B4:B5"/>
    <mergeCell ref="C4:C5"/>
    <mergeCell ref="D4:D5"/>
    <mergeCell ref="E4:E5"/>
    <mergeCell ref="F4:G4"/>
    <mergeCell ref="L4:L5"/>
    <mergeCell ref="M4:M5"/>
    <mergeCell ref="H4:K4"/>
  </mergeCells>
  <pageMargins left="0.25" right="0.25" top="0.75" bottom="0.75" header="0.3" footer="0.3"/>
  <pageSetup paperSize="9" scale="5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6"/>
  <sheetViews>
    <sheetView topLeftCell="A7" workbookViewId="0">
      <selection activeCell="B29" sqref="B29"/>
    </sheetView>
  </sheetViews>
  <sheetFormatPr defaultColWidth="9.109375" defaultRowHeight="13.2"/>
  <cols>
    <col min="1" max="1" width="4.6640625" style="7" customWidth="1"/>
    <col min="2" max="2" width="45" style="1" customWidth="1"/>
    <col min="3" max="3" width="15.33203125" style="1" customWidth="1"/>
    <col min="4" max="4" width="18" style="1" customWidth="1"/>
    <col min="5" max="5" width="33.44140625" style="1" customWidth="1"/>
    <col min="6" max="6" width="17.109375" style="1" customWidth="1"/>
    <col min="7" max="7" width="26.6640625" style="1" customWidth="1"/>
    <col min="8" max="12" width="15.5546875" style="1" customWidth="1"/>
    <col min="13" max="13" width="18.88671875" style="1" customWidth="1"/>
    <col min="14" max="14" width="25.88671875" style="1" customWidth="1"/>
    <col min="15" max="16" width="20.88671875" style="1" hidden="1" customWidth="1"/>
    <col min="17" max="17" width="0" style="1" hidden="1" customWidth="1"/>
    <col min="18" max="16384" width="9.109375" style="1"/>
  </cols>
  <sheetData>
    <row r="1" spans="1:16" ht="12.75" customHeight="1">
      <c r="B1" s="72" t="s">
        <v>45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6" ht="38.25" customHeight="1">
      <c r="A2" s="20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6" ht="15.6">
      <c r="A3" s="2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6" s="13" customFormat="1" ht="47.4" customHeight="1">
      <c r="A4" s="78"/>
      <c r="B4" s="66" t="s">
        <v>1</v>
      </c>
      <c r="C4" s="70" t="s">
        <v>44</v>
      </c>
      <c r="D4" s="66" t="s">
        <v>10</v>
      </c>
      <c r="E4" s="66" t="s">
        <v>2</v>
      </c>
      <c r="F4" s="73" t="s">
        <v>3</v>
      </c>
      <c r="G4" s="74"/>
      <c r="H4" s="79" t="s">
        <v>14</v>
      </c>
      <c r="I4" s="80"/>
      <c r="J4" s="80"/>
      <c r="K4" s="80"/>
      <c r="L4" s="81"/>
      <c r="M4" s="66" t="s">
        <v>6</v>
      </c>
      <c r="N4" s="66" t="s">
        <v>7</v>
      </c>
      <c r="O4" s="66" t="s">
        <v>7</v>
      </c>
      <c r="P4" s="66" t="s">
        <v>7</v>
      </c>
    </row>
    <row r="5" spans="1:16" s="13" customFormat="1" ht="159.75" customHeight="1">
      <c r="A5" s="78"/>
      <c r="B5" s="75"/>
      <c r="C5" s="71"/>
      <c r="D5" s="75"/>
      <c r="E5" s="75"/>
      <c r="F5" s="52" t="s">
        <v>4</v>
      </c>
      <c r="G5" s="51" t="s">
        <v>5</v>
      </c>
      <c r="H5" s="51" t="s">
        <v>15</v>
      </c>
      <c r="I5" s="30" t="s">
        <v>16</v>
      </c>
      <c r="J5" s="51" t="s">
        <v>17</v>
      </c>
      <c r="K5" s="51" t="s">
        <v>42</v>
      </c>
      <c r="L5" s="51" t="s">
        <v>46</v>
      </c>
      <c r="M5" s="75"/>
      <c r="N5" s="75"/>
      <c r="O5" s="75"/>
      <c r="P5" s="75"/>
    </row>
    <row r="6" spans="1:16" s="41" customFormat="1" ht="27" customHeight="1">
      <c r="A6" s="37"/>
      <c r="B6" s="38" t="s">
        <v>37</v>
      </c>
      <c r="C6" s="39">
        <f>SUM(C7:C12)</f>
        <v>634</v>
      </c>
      <c r="D6" s="40">
        <f>SUM(D7:D12)</f>
        <v>83.09</v>
      </c>
      <c r="E6" s="40"/>
      <c r="F6" s="40"/>
      <c r="G6" s="40"/>
      <c r="H6" s="40"/>
      <c r="I6" s="40"/>
      <c r="J6" s="36"/>
      <c r="K6" s="36"/>
      <c r="L6" s="36"/>
      <c r="M6" s="42"/>
      <c r="N6" s="42">
        <f>SUM(N7:N12)</f>
        <v>23986100</v>
      </c>
      <c r="O6" s="42">
        <v>17599400</v>
      </c>
      <c r="P6" s="42">
        <f>N6-O6</f>
        <v>6386700</v>
      </c>
    </row>
    <row r="7" spans="1:16" ht="15.6">
      <c r="A7" s="22"/>
      <c r="B7" s="33" t="s">
        <v>26</v>
      </c>
      <c r="C7" s="23">
        <v>32</v>
      </c>
      <c r="D7" s="5">
        <v>6</v>
      </c>
      <c r="E7" s="15">
        <f>SUM(F7:G7)*12</f>
        <v>259284</v>
      </c>
      <c r="F7" s="26">
        <v>17000</v>
      </c>
      <c r="G7" s="16">
        <v>4607</v>
      </c>
      <c r="H7" s="28">
        <v>1.0233000000000001</v>
      </c>
      <c r="I7" s="19">
        <v>1.03</v>
      </c>
      <c r="J7" s="28">
        <v>1.0407</v>
      </c>
      <c r="K7" s="28">
        <v>1</v>
      </c>
      <c r="L7" s="28">
        <v>1</v>
      </c>
      <c r="M7" s="19">
        <v>1.0149999999999999</v>
      </c>
      <c r="N7" s="29">
        <f>ROUNDUP(D7*E7*M7*H7*I7*J7*K7*L7/100,0)*100</f>
        <v>1732100</v>
      </c>
      <c r="O7" s="29">
        <v>2039000</v>
      </c>
      <c r="P7" s="29">
        <f t="shared" ref="P7:P26" si="0">N7-O7</f>
        <v>-306900</v>
      </c>
    </row>
    <row r="8" spans="1:16" ht="15.6">
      <c r="A8" s="22"/>
      <c r="B8" s="33" t="s">
        <v>30</v>
      </c>
      <c r="C8" s="23">
        <v>5</v>
      </c>
      <c r="D8" s="5">
        <v>0.67</v>
      </c>
      <c r="E8" s="15">
        <f>SUM(F8:G8)*12</f>
        <v>259284</v>
      </c>
      <c r="F8" s="26">
        <v>17000</v>
      </c>
      <c r="G8" s="16">
        <v>4607</v>
      </c>
      <c r="H8" s="28">
        <v>1.0233000000000001</v>
      </c>
      <c r="I8" s="19">
        <v>1.03</v>
      </c>
      <c r="J8" s="28">
        <v>1.0407</v>
      </c>
      <c r="K8" s="28">
        <v>1</v>
      </c>
      <c r="L8" s="28">
        <v>1</v>
      </c>
      <c r="M8" s="19">
        <v>1.0149999999999999</v>
      </c>
      <c r="N8" s="29">
        <f t="shared" ref="N8:N25" si="1">ROUNDUP(D8*E8*M8*H8*I8*J8*K8*L8/100,0)*100</f>
        <v>193500</v>
      </c>
      <c r="O8" s="29">
        <v>582600</v>
      </c>
      <c r="P8" s="29">
        <f t="shared" si="0"/>
        <v>-389100</v>
      </c>
    </row>
    <row r="9" spans="1:16" ht="15.6">
      <c r="A9" s="22"/>
      <c r="B9" s="33" t="s">
        <v>27</v>
      </c>
      <c r="C9" s="23">
        <v>3</v>
      </c>
      <c r="D9" s="5">
        <v>0</v>
      </c>
      <c r="E9" s="15">
        <f>SUM(F9:G9)*12</f>
        <v>259284</v>
      </c>
      <c r="F9" s="26">
        <v>17000</v>
      </c>
      <c r="G9" s="16">
        <v>4607</v>
      </c>
      <c r="H9" s="28">
        <v>1.0233000000000001</v>
      </c>
      <c r="I9" s="19">
        <v>1.03</v>
      </c>
      <c r="J9" s="28">
        <v>1.0407</v>
      </c>
      <c r="K9" s="28">
        <v>1</v>
      </c>
      <c r="L9" s="28">
        <v>1</v>
      </c>
      <c r="M9" s="19">
        <v>1.0149999999999999</v>
      </c>
      <c r="N9" s="29">
        <f t="shared" si="1"/>
        <v>0</v>
      </c>
      <c r="O9" s="29">
        <v>0</v>
      </c>
      <c r="P9" s="29">
        <f t="shared" si="0"/>
        <v>0</v>
      </c>
    </row>
    <row r="10" spans="1:16" ht="15.6">
      <c r="A10" s="22"/>
      <c r="B10" s="33" t="s">
        <v>23</v>
      </c>
      <c r="C10" s="23">
        <v>538</v>
      </c>
      <c r="D10" s="5">
        <v>70</v>
      </c>
      <c r="E10" s="15">
        <f t="shared" ref="E10" si="2">SUM(F10:G10)*12</f>
        <v>259284</v>
      </c>
      <c r="F10" s="26">
        <v>17000</v>
      </c>
      <c r="G10" s="16">
        <v>4607</v>
      </c>
      <c r="H10" s="28">
        <v>1.0233000000000001</v>
      </c>
      <c r="I10" s="19">
        <v>1.03</v>
      </c>
      <c r="J10" s="28">
        <v>1.0407</v>
      </c>
      <c r="K10" s="28">
        <v>1</v>
      </c>
      <c r="L10" s="28">
        <v>1</v>
      </c>
      <c r="M10" s="19">
        <v>1.0149999999999999</v>
      </c>
      <c r="N10" s="29">
        <f t="shared" si="1"/>
        <v>20207200</v>
      </c>
      <c r="O10" s="29">
        <v>13107700</v>
      </c>
      <c r="P10" s="29">
        <f t="shared" si="0"/>
        <v>7099500</v>
      </c>
    </row>
    <row r="11" spans="1:16" ht="15.6">
      <c r="A11" s="22"/>
      <c r="B11" s="33" t="s">
        <v>28</v>
      </c>
      <c r="C11" s="23">
        <v>2</v>
      </c>
      <c r="D11" s="5">
        <v>0</v>
      </c>
      <c r="E11" s="15">
        <f>SUM(F11:G11)*12</f>
        <v>259284</v>
      </c>
      <c r="F11" s="26">
        <v>17000</v>
      </c>
      <c r="G11" s="16">
        <v>4607</v>
      </c>
      <c r="H11" s="28">
        <v>1.0233000000000001</v>
      </c>
      <c r="I11" s="19">
        <v>1.03</v>
      </c>
      <c r="J11" s="28">
        <v>1.0407</v>
      </c>
      <c r="K11" s="28">
        <v>1</v>
      </c>
      <c r="L11" s="28">
        <v>1</v>
      </c>
      <c r="M11" s="19">
        <v>1.0149999999999999</v>
      </c>
      <c r="N11" s="29">
        <f t="shared" si="1"/>
        <v>0</v>
      </c>
      <c r="O11" s="29">
        <v>291300</v>
      </c>
      <c r="P11" s="29">
        <f t="shared" si="0"/>
        <v>-291300</v>
      </c>
    </row>
    <row r="12" spans="1:16" ht="15.6">
      <c r="A12" s="22"/>
      <c r="B12" s="33" t="s">
        <v>29</v>
      </c>
      <c r="C12" s="23">
        <v>54</v>
      </c>
      <c r="D12" s="5">
        <v>6.42</v>
      </c>
      <c r="E12" s="15">
        <f>SUM(F12:G12)*12</f>
        <v>259284</v>
      </c>
      <c r="F12" s="26">
        <v>17000</v>
      </c>
      <c r="G12" s="16">
        <v>4607</v>
      </c>
      <c r="H12" s="28">
        <v>1.0233000000000001</v>
      </c>
      <c r="I12" s="19">
        <v>1.03</v>
      </c>
      <c r="J12" s="28">
        <v>1.0407</v>
      </c>
      <c r="K12" s="28">
        <v>1</v>
      </c>
      <c r="L12" s="28">
        <v>1</v>
      </c>
      <c r="M12" s="19">
        <v>1.0149999999999999</v>
      </c>
      <c r="N12" s="29">
        <f t="shared" si="1"/>
        <v>1853300</v>
      </c>
      <c r="O12" s="29">
        <v>1578800</v>
      </c>
      <c r="P12" s="29">
        <f t="shared" si="0"/>
        <v>274500</v>
      </c>
    </row>
    <row r="13" spans="1:16" s="41" customFormat="1" ht="30" customHeight="1">
      <c r="A13" s="37"/>
      <c r="B13" s="38" t="s">
        <v>38</v>
      </c>
      <c r="C13" s="39">
        <f>SUM(C14:C20)</f>
        <v>1183</v>
      </c>
      <c r="D13" s="40">
        <f>SUM(D14:D20)</f>
        <v>54</v>
      </c>
      <c r="E13" s="40"/>
      <c r="F13" s="40"/>
      <c r="G13" s="40"/>
      <c r="H13" s="40"/>
      <c r="I13" s="28"/>
      <c r="J13" s="28"/>
      <c r="K13" s="28"/>
      <c r="L13" s="28"/>
      <c r="M13" s="42"/>
      <c r="N13" s="42">
        <f>SUM(N14:N20)</f>
        <v>15588700</v>
      </c>
      <c r="O13" s="42">
        <v>19516200</v>
      </c>
      <c r="P13" s="42">
        <f t="shared" si="0"/>
        <v>-3927500</v>
      </c>
    </row>
    <row r="14" spans="1:16" ht="27.6">
      <c r="A14" s="22"/>
      <c r="B14" s="32" t="s">
        <v>20</v>
      </c>
      <c r="C14" s="23">
        <v>596</v>
      </c>
      <c r="D14" s="5">
        <v>20</v>
      </c>
      <c r="E14" s="15">
        <f t="shared" ref="E14:E20" si="3">SUM(F14:G14)*12</f>
        <v>259284</v>
      </c>
      <c r="F14" s="26">
        <v>17000</v>
      </c>
      <c r="G14" s="16">
        <v>4607</v>
      </c>
      <c r="H14" s="28">
        <v>1.0233000000000001</v>
      </c>
      <c r="I14" s="19">
        <v>1.03</v>
      </c>
      <c r="J14" s="28">
        <v>1.0407</v>
      </c>
      <c r="K14" s="28">
        <v>1</v>
      </c>
      <c r="L14" s="28">
        <v>1</v>
      </c>
      <c r="M14" s="19">
        <v>1.0149999999999999</v>
      </c>
      <c r="N14" s="29">
        <f t="shared" si="1"/>
        <v>5773500</v>
      </c>
      <c r="O14" s="29">
        <v>6408200</v>
      </c>
      <c r="P14" s="29">
        <f t="shared" si="0"/>
        <v>-634700</v>
      </c>
    </row>
    <row r="15" spans="1:16" ht="27.6">
      <c r="A15" s="22"/>
      <c r="B15" s="32" t="s">
        <v>21</v>
      </c>
      <c r="C15" s="23">
        <v>192</v>
      </c>
      <c r="D15" s="5">
        <v>10</v>
      </c>
      <c r="E15" s="15">
        <f t="shared" si="3"/>
        <v>259284</v>
      </c>
      <c r="F15" s="26">
        <v>17000</v>
      </c>
      <c r="G15" s="16">
        <v>4607</v>
      </c>
      <c r="H15" s="28">
        <v>1.0233000000000001</v>
      </c>
      <c r="I15" s="19">
        <v>1.03</v>
      </c>
      <c r="J15" s="28">
        <v>1.0407</v>
      </c>
      <c r="K15" s="28">
        <v>1</v>
      </c>
      <c r="L15" s="28">
        <v>1</v>
      </c>
      <c r="M15" s="19">
        <v>1.0149999999999999</v>
      </c>
      <c r="N15" s="29">
        <f t="shared" si="1"/>
        <v>2886800</v>
      </c>
      <c r="O15" s="29">
        <v>2912900</v>
      </c>
      <c r="P15" s="29">
        <f t="shared" si="0"/>
        <v>-26100</v>
      </c>
    </row>
    <row r="16" spans="1:16" ht="15.6">
      <c r="A16" s="22"/>
      <c r="B16" s="35" t="s">
        <v>31</v>
      </c>
      <c r="C16" s="23">
        <v>36</v>
      </c>
      <c r="D16" s="5">
        <v>1</v>
      </c>
      <c r="E16" s="15">
        <f t="shared" si="3"/>
        <v>259284</v>
      </c>
      <c r="F16" s="26">
        <v>17000</v>
      </c>
      <c r="G16" s="16">
        <v>4607</v>
      </c>
      <c r="H16" s="28">
        <v>1.0233000000000001</v>
      </c>
      <c r="I16" s="19">
        <v>1.03</v>
      </c>
      <c r="J16" s="28">
        <v>1.0407</v>
      </c>
      <c r="K16" s="28">
        <v>1</v>
      </c>
      <c r="L16" s="28">
        <v>1</v>
      </c>
      <c r="M16" s="19">
        <v>1.0149999999999999</v>
      </c>
      <c r="N16" s="29">
        <f t="shared" si="1"/>
        <v>288700</v>
      </c>
      <c r="O16" s="29">
        <v>1456500</v>
      </c>
      <c r="P16" s="29">
        <f t="shared" si="0"/>
        <v>-1167800</v>
      </c>
    </row>
    <row r="17" spans="1:16" ht="27.6">
      <c r="A17" s="22"/>
      <c r="B17" s="32" t="s">
        <v>22</v>
      </c>
      <c r="C17" s="23">
        <v>233</v>
      </c>
      <c r="D17" s="5">
        <v>9</v>
      </c>
      <c r="E17" s="15">
        <f t="shared" si="3"/>
        <v>259284</v>
      </c>
      <c r="F17" s="26">
        <v>17000</v>
      </c>
      <c r="G17" s="16">
        <v>4607</v>
      </c>
      <c r="H17" s="28">
        <v>1.0233000000000001</v>
      </c>
      <c r="I17" s="19">
        <v>1.03</v>
      </c>
      <c r="J17" s="28">
        <v>1.0407</v>
      </c>
      <c r="K17" s="28">
        <v>1</v>
      </c>
      <c r="L17" s="28">
        <v>1</v>
      </c>
      <c r="M17" s="19">
        <v>1.0149999999999999</v>
      </c>
      <c r="N17" s="29">
        <f t="shared" si="1"/>
        <v>2598100</v>
      </c>
      <c r="O17" s="29">
        <v>2621600</v>
      </c>
      <c r="P17" s="29">
        <f t="shared" si="0"/>
        <v>-23500</v>
      </c>
    </row>
    <row r="18" spans="1:16" ht="27.6">
      <c r="A18" s="22"/>
      <c r="B18" s="34" t="s">
        <v>24</v>
      </c>
      <c r="C18" s="23">
        <v>44</v>
      </c>
      <c r="D18" s="5">
        <v>6</v>
      </c>
      <c r="E18" s="15">
        <f t="shared" si="3"/>
        <v>259284</v>
      </c>
      <c r="F18" s="26">
        <v>17000</v>
      </c>
      <c r="G18" s="16">
        <v>4607</v>
      </c>
      <c r="H18" s="28">
        <v>1.0233000000000001</v>
      </c>
      <c r="I18" s="19">
        <v>1.03</v>
      </c>
      <c r="J18" s="28">
        <v>1.0407</v>
      </c>
      <c r="K18" s="28">
        <v>1</v>
      </c>
      <c r="L18" s="28">
        <v>1</v>
      </c>
      <c r="M18" s="19">
        <v>1.0149999999999999</v>
      </c>
      <c r="N18" s="29">
        <f t="shared" si="1"/>
        <v>1732100</v>
      </c>
      <c r="O18" s="29">
        <v>3204100</v>
      </c>
      <c r="P18" s="29">
        <f t="shared" si="0"/>
        <v>-1472000</v>
      </c>
    </row>
    <row r="19" spans="1:16" ht="15.6">
      <c r="A19" s="22"/>
      <c r="B19" s="35" t="s">
        <v>36</v>
      </c>
      <c r="C19" s="23">
        <v>58</v>
      </c>
      <c r="D19" s="5">
        <v>1</v>
      </c>
      <c r="E19" s="15">
        <f t="shared" si="3"/>
        <v>259284</v>
      </c>
      <c r="F19" s="26">
        <v>17000</v>
      </c>
      <c r="G19" s="16">
        <v>4607</v>
      </c>
      <c r="H19" s="28">
        <v>1.0233000000000001</v>
      </c>
      <c r="I19" s="19">
        <v>1.03</v>
      </c>
      <c r="J19" s="28">
        <v>1.0407</v>
      </c>
      <c r="K19" s="28">
        <v>1</v>
      </c>
      <c r="L19" s="28">
        <v>1</v>
      </c>
      <c r="M19" s="19">
        <v>1.0149999999999999</v>
      </c>
      <c r="N19" s="29">
        <f t="shared" si="1"/>
        <v>288700</v>
      </c>
      <c r="O19" s="29">
        <v>1165200</v>
      </c>
      <c r="P19" s="29">
        <f t="shared" si="0"/>
        <v>-876500</v>
      </c>
    </row>
    <row r="20" spans="1:16" ht="27.6">
      <c r="A20" s="22"/>
      <c r="B20" s="32" t="s">
        <v>25</v>
      </c>
      <c r="C20" s="23">
        <v>24</v>
      </c>
      <c r="D20" s="5">
        <v>7</v>
      </c>
      <c r="E20" s="15">
        <f t="shared" si="3"/>
        <v>259284</v>
      </c>
      <c r="F20" s="26">
        <v>17000</v>
      </c>
      <c r="G20" s="16">
        <v>4607</v>
      </c>
      <c r="H20" s="28">
        <v>1.0233000000000001</v>
      </c>
      <c r="I20" s="19">
        <v>1.03</v>
      </c>
      <c r="J20" s="28">
        <v>1.0407</v>
      </c>
      <c r="K20" s="28">
        <v>1</v>
      </c>
      <c r="L20" s="28">
        <v>1</v>
      </c>
      <c r="M20" s="19">
        <v>1.0149999999999999</v>
      </c>
      <c r="N20" s="29">
        <f t="shared" si="1"/>
        <v>2020800</v>
      </c>
      <c r="O20" s="29">
        <v>1747700</v>
      </c>
      <c r="P20" s="29">
        <f t="shared" si="0"/>
        <v>273100</v>
      </c>
    </row>
    <row r="21" spans="1:16" s="41" customFormat="1" ht="30" customHeight="1">
      <c r="A21" s="37"/>
      <c r="B21" s="38" t="s">
        <v>39</v>
      </c>
      <c r="C21" s="39">
        <f>SUM(C22:C25)</f>
        <v>372</v>
      </c>
      <c r="D21" s="40">
        <f>SUM(D22:D25)</f>
        <v>27</v>
      </c>
      <c r="E21" s="40"/>
      <c r="F21" s="40"/>
      <c r="G21" s="40"/>
      <c r="H21" s="40"/>
      <c r="I21" s="28"/>
      <c r="J21" s="28"/>
      <c r="K21" s="28"/>
      <c r="L21" s="28"/>
      <c r="M21" s="42"/>
      <c r="N21" s="42">
        <f>SUM(N22:N25)</f>
        <v>7794400</v>
      </c>
      <c r="O21" s="42">
        <v>6699600</v>
      </c>
      <c r="P21" s="42">
        <f t="shared" si="0"/>
        <v>1094800</v>
      </c>
    </row>
    <row r="22" spans="1:16" ht="15.6">
      <c r="A22" s="22"/>
      <c r="B22" s="34" t="s">
        <v>32</v>
      </c>
      <c r="C22" s="23">
        <v>226</v>
      </c>
      <c r="D22" s="5">
        <v>6</v>
      </c>
      <c r="E22" s="15">
        <f t="shared" ref="E22:E25" si="4">SUM(F22:G22)*12</f>
        <v>259284</v>
      </c>
      <c r="F22" s="26">
        <v>17000</v>
      </c>
      <c r="G22" s="16">
        <v>4607</v>
      </c>
      <c r="H22" s="28">
        <v>1.0233000000000001</v>
      </c>
      <c r="I22" s="19">
        <v>1.03</v>
      </c>
      <c r="J22" s="28">
        <v>1.0407</v>
      </c>
      <c r="K22" s="28">
        <v>1</v>
      </c>
      <c r="L22" s="28">
        <v>1</v>
      </c>
      <c r="M22" s="19">
        <v>1.0149999999999999</v>
      </c>
      <c r="N22" s="29">
        <f t="shared" si="1"/>
        <v>1732100</v>
      </c>
      <c r="O22" s="29">
        <v>2039000</v>
      </c>
      <c r="P22" s="29">
        <f t="shared" si="0"/>
        <v>-306900</v>
      </c>
    </row>
    <row r="23" spans="1:16" ht="15.6">
      <c r="A23" s="22"/>
      <c r="B23" s="34" t="s">
        <v>33</v>
      </c>
      <c r="C23" s="23">
        <v>100</v>
      </c>
      <c r="D23" s="5">
        <v>17</v>
      </c>
      <c r="E23" s="15">
        <f t="shared" si="4"/>
        <v>259284</v>
      </c>
      <c r="F23" s="26">
        <v>17000</v>
      </c>
      <c r="G23" s="16">
        <v>4607</v>
      </c>
      <c r="H23" s="28">
        <v>1.0233000000000001</v>
      </c>
      <c r="I23" s="19">
        <v>1.03</v>
      </c>
      <c r="J23" s="28">
        <v>1.0407</v>
      </c>
      <c r="K23" s="28">
        <v>1</v>
      </c>
      <c r="L23" s="28">
        <v>1</v>
      </c>
      <c r="M23" s="19">
        <v>1.0149999999999999</v>
      </c>
      <c r="N23" s="29">
        <f t="shared" si="1"/>
        <v>4907500</v>
      </c>
      <c r="O23" s="29">
        <v>4369300</v>
      </c>
      <c r="P23" s="29">
        <f t="shared" si="0"/>
        <v>538200</v>
      </c>
    </row>
    <row r="24" spans="1:16" ht="15.6">
      <c r="A24" s="22"/>
      <c r="B24" s="34" t="s">
        <v>34</v>
      </c>
      <c r="C24" s="23">
        <v>24</v>
      </c>
      <c r="D24" s="5">
        <v>1</v>
      </c>
      <c r="E24" s="15">
        <f t="shared" si="4"/>
        <v>259284</v>
      </c>
      <c r="F24" s="26">
        <v>17000</v>
      </c>
      <c r="G24" s="16">
        <v>4607</v>
      </c>
      <c r="H24" s="28">
        <v>1.0233000000000001</v>
      </c>
      <c r="I24" s="19">
        <v>1.03</v>
      </c>
      <c r="J24" s="28">
        <v>1.0407</v>
      </c>
      <c r="K24" s="28">
        <v>1</v>
      </c>
      <c r="L24" s="28">
        <v>1</v>
      </c>
      <c r="M24" s="19">
        <v>1.0149999999999999</v>
      </c>
      <c r="N24" s="29">
        <f t="shared" si="1"/>
        <v>288700</v>
      </c>
      <c r="O24" s="29">
        <v>0</v>
      </c>
      <c r="P24" s="29">
        <f t="shared" si="0"/>
        <v>288700</v>
      </c>
    </row>
    <row r="25" spans="1:16" ht="15.6">
      <c r="A25" s="22"/>
      <c r="B25" s="34" t="s">
        <v>35</v>
      </c>
      <c r="C25" s="23">
        <v>22</v>
      </c>
      <c r="D25" s="3">
        <v>3</v>
      </c>
      <c r="E25" s="15">
        <f t="shared" si="4"/>
        <v>259284</v>
      </c>
      <c r="F25" s="26">
        <v>17000</v>
      </c>
      <c r="G25" s="16">
        <v>4607</v>
      </c>
      <c r="H25" s="28">
        <v>1.0233000000000001</v>
      </c>
      <c r="I25" s="19">
        <v>1.03</v>
      </c>
      <c r="J25" s="28">
        <v>1.0407</v>
      </c>
      <c r="K25" s="28">
        <v>1</v>
      </c>
      <c r="L25" s="28">
        <v>1</v>
      </c>
      <c r="M25" s="19">
        <v>1.0149999999999999</v>
      </c>
      <c r="N25" s="29">
        <f t="shared" si="1"/>
        <v>866100</v>
      </c>
      <c r="O25" s="29">
        <v>291300</v>
      </c>
      <c r="P25" s="29">
        <f t="shared" si="0"/>
        <v>574800</v>
      </c>
    </row>
    <row r="26" spans="1:16" ht="15.6">
      <c r="A26" s="21"/>
      <c r="B26" s="4" t="s">
        <v>0</v>
      </c>
      <c r="C26" s="24">
        <f>C21+C13+C6</f>
        <v>2189</v>
      </c>
      <c r="D26" s="6">
        <f>D21+D13+D6</f>
        <v>164.09</v>
      </c>
      <c r="E26" s="15"/>
      <c r="F26" s="17"/>
      <c r="G26" s="17"/>
      <c r="H26" s="17"/>
      <c r="I26" s="17"/>
      <c r="J26" s="17"/>
      <c r="K26" s="17"/>
      <c r="L26" s="17"/>
      <c r="M26" s="17"/>
      <c r="N26" s="18">
        <f>N21+N13+N6</f>
        <v>47369200</v>
      </c>
      <c r="O26" s="18">
        <v>43815200</v>
      </c>
      <c r="P26" s="18">
        <f t="shared" si="0"/>
        <v>3554000</v>
      </c>
    </row>
    <row r="27" spans="1:16">
      <c r="B27" s="7"/>
      <c r="C27" s="8"/>
      <c r="D27" s="8"/>
      <c r="E27" s="8"/>
      <c r="F27" s="8"/>
      <c r="G27" s="7"/>
      <c r="H27" s="7"/>
      <c r="I27" s="7"/>
      <c r="J27" s="7"/>
      <c r="K27" s="7"/>
      <c r="L27" s="7"/>
      <c r="M27" s="7"/>
      <c r="N27" s="25"/>
    </row>
    <row r="28" spans="1:16" s="43" customFormat="1" ht="36.75" customHeight="1">
      <c r="B28" s="27" t="s">
        <v>63</v>
      </c>
      <c r="G28" s="27" t="s">
        <v>19</v>
      </c>
      <c r="M28" s="44"/>
      <c r="N28" s="45"/>
      <c r="O28" s="46"/>
    </row>
    <row r="29" spans="1:16">
      <c r="B29" s="7"/>
      <c r="C29" s="10"/>
      <c r="D29" s="7"/>
      <c r="E29" s="10"/>
      <c r="F29" s="10"/>
      <c r="G29" s="7"/>
      <c r="H29" s="7"/>
      <c r="I29" s="7"/>
      <c r="J29" s="7"/>
      <c r="K29" s="7"/>
      <c r="L29" s="7"/>
      <c r="M29" s="7"/>
      <c r="N29" s="11"/>
    </row>
    <row r="30" spans="1:16">
      <c r="B30" s="7"/>
      <c r="C30" s="10"/>
      <c r="D30" s="7"/>
      <c r="E30" s="10"/>
      <c r="F30" s="10"/>
      <c r="G30" s="7"/>
      <c r="H30" s="7"/>
      <c r="I30" s="7"/>
      <c r="J30" s="7"/>
      <c r="K30" s="7"/>
      <c r="L30" s="7"/>
      <c r="M30" s="7"/>
      <c r="N30" s="11"/>
    </row>
    <row r="31" spans="1:16">
      <c r="B31" s="7"/>
      <c r="C31" s="10"/>
      <c r="D31" s="7"/>
      <c r="E31" s="10"/>
      <c r="F31" s="10"/>
      <c r="G31" s="7"/>
      <c r="H31" s="7"/>
      <c r="I31" s="7"/>
      <c r="J31" s="7"/>
      <c r="K31" s="7"/>
      <c r="L31" s="7"/>
      <c r="M31" s="7"/>
      <c r="N31" s="11"/>
    </row>
    <row r="32" spans="1:16">
      <c r="B32" s="7"/>
      <c r="C32" s="10"/>
      <c r="D32" s="7"/>
      <c r="E32" s="10"/>
      <c r="F32" s="10"/>
      <c r="G32" s="7"/>
      <c r="H32" s="7"/>
      <c r="I32" s="7"/>
      <c r="J32" s="7"/>
      <c r="K32" s="7"/>
      <c r="L32" s="7"/>
      <c r="M32" s="7"/>
      <c r="N32" s="11"/>
    </row>
    <row r="33" spans="2:14">
      <c r="B33" s="7"/>
      <c r="C33" s="10"/>
      <c r="D33" s="7"/>
      <c r="E33" s="10"/>
      <c r="F33" s="10"/>
      <c r="G33" s="7"/>
      <c r="H33" s="7"/>
      <c r="I33" s="7"/>
      <c r="J33" s="7"/>
      <c r="K33" s="7"/>
      <c r="L33" s="7"/>
      <c r="M33" s="7"/>
      <c r="N33" s="11"/>
    </row>
    <row r="34" spans="2:14">
      <c r="B34" s="7"/>
      <c r="C34" s="10"/>
      <c r="D34" s="7"/>
      <c r="E34" s="10"/>
      <c r="F34" s="10"/>
      <c r="G34" s="7"/>
      <c r="H34" s="7"/>
      <c r="I34" s="7"/>
      <c r="J34" s="7"/>
      <c r="K34" s="7"/>
      <c r="L34" s="7"/>
      <c r="M34" s="7"/>
      <c r="N34" s="11"/>
    </row>
    <row r="35" spans="2:14">
      <c r="B35" s="7"/>
      <c r="C35" s="10"/>
      <c r="D35" s="7"/>
      <c r="E35" s="10"/>
      <c r="F35" s="10"/>
      <c r="G35" s="7"/>
      <c r="H35" s="7"/>
      <c r="I35" s="7"/>
      <c r="J35" s="7"/>
      <c r="K35" s="7"/>
      <c r="L35" s="7"/>
      <c r="M35" s="7"/>
      <c r="N35" s="11"/>
    </row>
    <row r="36" spans="2:14">
      <c r="B36" s="7"/>
      <c r="C36" s="10"/>
      <c r="D36" s="7"/>
      <c r="E36" s="10"/>
      <c r="F36" s="10"/>
      <c r="G36" s="7"/>
      <c r="H36" s="7"/>
      <c r="I36" s="7"/>
      <c r="J36" s="7"/>
      <c r="K36" s="7"/>
      <c r="L36" s="7"/>
      <c r="M36" s="7"/>
      <c r="N36" s="11"/>
    </row>
    <row r="37" spans="2:14">
      <c r="B37" s="7"/>
      <c r="C37" s="10"/>
      <c r="D37" s="7"/>
      <c r="E37" s="10"/>
      <c r="F37" s="10"/>
      <c r="G37" s="7"/>
      <c r="H37" s="7"/>
      <c r="I37" s="7"/>
      <c r="J37" s="7"/>
      <c r="K37" s="7"/>
      <c r="L37" s="7"/>
      <c r="M37" s="7"/>
      <c r="N37" s="11"/>
    </row>
    <row r="38" spans="2:14">
      <c r="B38" s="7"/>
      <c r="C38" s="10"/>
      <c r="D38" s="7"/>
      <c r="E38" s="10"/>
      <c r="F38" s="10"/>
      <c r="G38" s="7"/>
      <c r="H38" s="7"/>
      <c r="I38" s="7"/>
      <c r="J38" s="7"/>
      <c r="K38" s="7"/>
      <c r="L38" s="7"/>
      <c r="M38" s="7"/>
      <c r="N38" s="11"/>
    </row>
    <row r="39" spans="2:14">
      <c r="B39" s="7"/>
      <c r="C39" s="10"/>
      <c r="D39" s="7"/>
      <c r="E39" s="10"/>
      <c r="F39" s="10"/>
      <c r="G39" s="7"/>
      <c r="H39" s="7"/>
      <c r="I39" s="7"/>
      <c r="J39" s="7"/>
      <c r="K39" s="7"/>
      <c r="L39" s="7"/>
      <c r="M39" s="7"/>
      <c r="N39" s="11"/>
    </row>
    <row r="40" spans="2:14">
      <c r="B40" s="7"/>
      <c r="C40" s="10"/>
      <c r="D40" s="7"/>
      <c r="E40" s="10"/>
      <c r="F40" s="10"/>
      <c r="G40" s="7"/>
      <c r="H40" s="7"/>
      <c r="I40" s="7"/>
      <c r="J40" s="7"/>
      <c r="K40" s="7"/>
      <c r="L40" s="7"/>
      <c r="M40" s="7"/>
      <c r="N40" s="11"/>
    </row>
    <row r="41" spans="2:14">
      <c r="B41" s="7"/>
      <c r="C41" s="10"/>
      <c r="D41" s="7"/>
      <c r="E41" s="10"/>
      <c r="F41" s="10"/>
      <c r="G41" s="7"/>
      <c r="H41" s="7"/>
      <c r="I41" s="7"/>
      <c r="J41" s="7"/>
      <c r="K41" s="7"/>
      <c r="L41" s="7"/>
      <c r="M41" s="7"/>
      <c r="N41" s="11"/>
    </row>
    <row r="42" spans="2:14">
      <c r="B42" s="7"/>
      <c r="C42" s="10"/>
      <c r="D42" s="7"/>
      <c r="E42" s="10"/>
      <c r="F42" s="10"/>
      <c r="G42" s="7"/>
      <c r="H42" s="7"/>
      <c r="I42" s="7"/>
      <c r="J42" s="7"/>
      <c r="K42" s="7"/>
      <c r="L42" s="7"/>
      <c r="M42" s="7"/>
      <c r="N42" s="11"/>
    </row>
    <row r="43" spans="2:14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12"/>
    </row>
    <row r="44" spans="2:14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2:14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2:14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</sheetData>
  <mergeCells count="12">
    <mergeCell ref="O4:O5"/>
    <mergeCell ref="P4:P5"/>
    <mergeCell ref="H4:L4"/>
    <mergeCell ref="B1:N2"/>
    <mergeCell ref="A4:A5"/>
    <mergeCell ref="B4:B5"/>
    <mergeCell ref="C4:C5"/>
    <mergeCell ref="D4:D5"/>
    <mergeCell ref="E4:E5"/>
    <mergeCell ref="F4:G4"/>
    <mergeCell ref="M4:M5"/>
    <mergeCell ref="N4:N5"/>
  </mergeCells>
  <pageMargins left="0.16" right="0.17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2023</vt:lpstr>
      <vt:lpstr>2024</vt:lpstr>
      <vt:lpstr>2025</vt:lpstr>
      <vt:lpstr>2026</vt:lpstr>
      <vt:lpstr>'2023'!_Hlk37413894</vt:lpstr>
      <vt:lpstr>'2024'!_Hlk37413894</vt:lpstr>
      <vt:lpstr>'2025'!_Hlk37413894</vt:lpstr>
      <vt:lpstr>'2024'!Область_печати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Чернова</dc:creator>
  <cp:lastModifiedBy>Киркин В.В.</cp:lastModifiedBy>
  <cp:lastPrinted>2023-10-10T06:14:28Z</cp:lastPrinted>
  <dcterms:created xsi:type="dcterms:W3CDTF">2020-03-23T07:09:04Z</dcterms:created>
  <dcterms:modified xsi:type="dcterms:W3CDTF">2023-10-10T07:32:33Z</dcterms:modified>
</cp:coreProperties>
</file>