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5" windowHeight="11025" activeTab="2"/>
  </bookViews>
  <sheets>
    <sheet name="2023" sheetId="2" r:id="rId1"/>
    <sheet name="2024" sheetId="3" r:id="rId2"/>
    <sheet name="2025" sheetId="4" r:id="rId3"/>
  </sheets>
  <definedNames>
    <definedName name="_Hlk37413894" localSheetId="0">'2023'!$E$4</definedName>
    <definedName name="_Hlk37413894" localSheetId="1">'2024'!$E$4</definedName>
    <definedName name="_Hlk37413894" localSheetId="2">'2025'!$E$4</definedName>
  </definedNames>
  <calcPr calcId="145621"/>
</workbook>
</file>

<file path=xl/calcChain.xml><?xml version="1.0" encoding="utf-8"?>
<calcChain xmlns="http://schemas.openxmlformats.org/spreadsheetml/2006/main">
  <c r="I7" i="2" l="1"/>
  <c r="J46" i="2"/>
  <c r="J45" i="2"/>
  <c r="I45" i="2"/>
  <c r="I38" i="2"/>
  <c r="C21" i="2"/>
  <c r="C13" i="2"/>
  <c r="C6" i="2"/>
  <c r="C21" i="3"/>
  <c r="C13" i="3"/>
  <c r="C6" i="3"/>
  <c r="C21" i="4"/>
  <c r="C13" i="4"/>
  <c r="C6" i="4"/>
  <c r="E7" i="4"/>
  <c r="D40" i="4"/>
  <c r="D47" i="4" s="1"/>
  <c r="C26" i="2" l="1"/>
  <c r="C26" i="3"/>
  <c r="C26" i="4"/>
  <c r="E40" i="4"/>
  <c r="E47" i="4" s="1"/>
  <c r="C47" i="4"/>
  <c r="E25" i="3"/>
  <c r="L25" i="3" s="1"/>
  <c r="N25" i="3" s="1"/>
  <c r="E24" i="3"/>
  <c r="L24" i="3" s="1"/>
  <c r="N24" i="3" s="1"/>
  <c r="E23" i="3"/>
  <c r="L23" i="3" s="1"/>
  <c r="N23" i="3" s="1"/>
  <c r="E22" i="3"/>
  <c r="L22" i="3" s="1"/>
  <c r="D21" i="3"/>
  <c r="E20" i="3"/>
  <c r="L20" i="3" s="1"/>
  <c r="N20" i="3" s="1"/>
  <c r="E19" i="3"/>
  <c r="L19" i="3" s="1"/>
  <c r="N19" i="3" s="1"/>
  <c r="E18" i="3"/>
  <c r="L18" i="3" s="1"/>
  <c r="N18" i="3" s="1"/>
  <c r="E17" i="3"/>
  <c r="L17" i="3" s="1"/>
  <c r="N17" i="3" s="1"/>
  <c r="E16" i="3"/>
  <c r="L16" i="3" s="1"/>
  <c r="N16" i="3" s="1"/>
  <c r="E15" i="3"/>
  <c r="L15" i="3" s="1"/>
  <c r="N15" i="3" s="1"/>
  <c r="E14" i="3"/>
  <c r="L14" i="3" s="1"/>
  <c r="N14" i="3" s="1"/>
  <c r="D13" i="3"/>
  <c r="E12" i="3"/>
  <c r="L12" i="3" s="1"/>
  <c r="N12" i="3" s="1"/>
  <c r="E11" i="3"/>
  <c r="L11" i="3" s="1"/>
  <c r="N11" i="3" s="1"/>
  <c r="E10" i="3"/>
  <c r="L10" i="3" s="1"/>
  <c r="N10" i="3" s="1"/>
  <c r="E9" i="3"/>
  <c r="L9" i="3" s="1"/>
  <c r="N9" i="3" s="1"/>
  <c r="E8" i="3"/>
  <c r="L8" i="3" s="1"/>
  <c r="N8" i="3" s="1"/>
  <c r="E7" i="3"/>
  <c r="D6" i="3"/>
  <c r="E25" i="2"/>
  <c r="K25" i="2" s="1"/>
  <c r="M25" i="2" s="1"/>
  <c r="E24" i="2"/>
  <c r="K24" i="2" s="1"/>
  <c r="E23" i="2"/>
  <c r="K23" i="2" s="1"/>
  <c r="M23" i="2" s="1"/>
  <c r="E22" i="2"/>
  <c r="K22" i="2" s="1"/>
  <c r="M22" i="2" s="1"/>
  <c r="D21" i="2"/>
  <c r="E20" i="2"/>
  <c r="K20" i="2" s="1"/>
  <c r="M20" i="2" s="1"/>
  <c r="E19" i="2"/>
  <c r="K19" i="2" s="1"/>
  <c r="M19" i="2" s="1"/>
  <c r="E18" i="2"/>
  <c r="K18" i="2" s="1"/>
  <c r="M18" i="2" s="1"/>
  <c r="E17" i="2"/>
  <c r="K17" i="2" s="1"/>
  <c r="M17" i="2" s="1"/>
  <c r="E16" i="2"/>
  <c r="K16" i="2" s="1"/>
  <c r="M16" i="2" s="1"/>
  <c r="E15" i="2"/>
  <c r="K15" i="2" s="1"/>
  <c r="E14" i="2"/>
  <c r="K14" i="2" s="1"/>
  <c r="M14" i="2" s="1"/>
  <c r="D13" i="2"/>
  <c r="E12" i="2"/>
  <c r="K12" i="2" s="1"/>
  <c r="M12" i="2" s="1"/>
  <c r="E11" i="2"/>
  <c r="K11" i="2" s="1"/>
  <c r="M11" i="2" s="1"/>
  <c r="E10" i="2"/>
  <c r="K10" i="2" s="1"/>
  <c r="M10" i="2" s="1"/>
  <c r="E9" i="2"/>
  <c r="K9" i="2" s="1"/>
  <c r="M9" i="2" s="1"/>
  <c r="E8" i="2"/>
  <c r="K8" i="2" s="1"/>
  <c r="M8" i="2" s="1"/>
  <c r="E7" i="2"/>
  <c r="K7" i="2" s="1"/>
  <c r="M7" i="2" s="1"/>
  <c r="D6" i="2"/>
  <c r="E48" i="4" l="1"/>
  <c r="F35" i="4"/>
  <c r="D48" i="4"/>
  <c r="L7" i="3"/>
  <c r="N7" i="3" s="1"/>
  <c r="D26" i="3"/>
  <c r="D26" i="2"/>
  <c r="N22" i="3"/>
  <c r="L21" i="3"/>
  <c r="L13" i="3"/>
  <c r="N13" i="3" s="1"/>
  <c r="M15" i="2"/>
  <c r="K13" i="2"/>
  <c r="M13" i="2" s="1"/>
  <c r="M24" i="2"/>
  <c r="K21" i="2"/>
  <c r="M21" i="2" s="1"/>
  <c r="K6" i="2"/>
  <c r="D21" i="4"/>
  <c r="D13" i="4"/>
  <c r="D6" i="4"/>
  <c r="F36" i="4" l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G35" i="4" s="1"/>
  <c r="L6" i="3"/>
  <c r="N6" i="3" s="1"/>
  <c r="N21" i="3"/>
  <c r="M6" i="2"/>
  <c r="K26" i="2"/>
  <c r="M26" i="2" s="1"/>
  <c r="D26" i="4"/>
  <c r="E14" i="4"/>
  <c r="M14" i="4" s="1"/>
  <c r="G36" i="4" l="1"/>
  <c r="F47" i="4"/>
  <c r="F48" i="4" s="1"/>
  <c r="L26" i="3"/>
  <c r="N26" i="3" s="1"/>
  <c r="O14" i="4"/>
  <c r="G37" i="4" l="1"/>
  <c r="E25" i="4"/>
  <c r="M25" i="4" s="1"/>
  <c r="E19" i="4"/>
  <c r="M19" i="4" s="1"/>
  <c r="E24" i="4"/>
  <c r="M24" i="4" s="1"/>
  <c r="E23" i="4"/>
  <c r="M23" i="4" s="1"/>
  <c r="E22" i="4"/>
  <c r="M22" i="4" s="1"/>
  <c r="E16" i="4"/>
  <c r="M16" i="4" s="1"/>
  <c r="E8" i="4"/>
  <c r="M8" i="4" s="1"/>
  <c r="E12" i="4"/>
  <c r="M12" i="4" s="1"/>
  <c r="E11" i="4"/>
  <c r="M11" i="4" s="1"/>
  <c r="E9" i="4"/>
  <c r="M9" i="4" s="1"/>
  <c r="M7" i="4"/>
  <c r="E20" i="4"/>
  <c r="M20" i="4" s="1"/>
  <c r="E18" i="4"/>
  <c r="M18" i="4" s="1"/>
  <c r="E10" i="4"/>
  <c r="M10" i="4" s="1"/>
  <c r="E17" i="4"/>
  <c r="M17" i="4" s="1"/>
  <c r="E15" i="4"/>
  <c r="M15" i="4" s="1"/>
  <c r="G38" i="4" l="1"/>
  <c r="G39" i="4" s="1"/>
  <c r="G40" i="4" s="1"/>
  <c r="G41" i="4" s="1"/>
  <c r="G42" i="4" s="1"/>
  <c r="G43" i="4" s="1"/>
  <c r="G44" i="4" s="1"/>
  <c r="G45" i="4" s="1"/>
  <c r="G46" i="4" s="1"/>
  <c r="O10" i="4"/>
  <c r="O16" i="4"/>
  <c r="O8" i="4"/>
  <c r="O18" i="4"/>
  <c r="O11" i="4"/>
  <c r="O22" i="4"/>
  <c r="O9" i="4"/>
  <c r="O19" i="4"/>
  <c r="O17" i="4"/>
  <c r="O7" i="4"/>
  <c r="O24" i="4"/>
  <c r="O15" i="4"/>
  <c r="O20" i="4"/>
  <c r="O12" i="4"/>
  <c r="O23" i="4"/>
  <c r="G47" i="4" l="1"/>
  <c r="G48" i="4" s="1"/>
  <c r="M6" i="4"/>
  <c r="O6" i="4" s="1"/>
  <c r="M21" i="4"/>
  <c r="O21" i="4" s="1"/>
  <c r="O25" i="4"/>
  <c r="M13" i="4"/>
  <c r="M26" i="4" l="1"/>
  <c r="O26" i="4" s="1"/>
  <c r="O13" i="4"/>
</calcChain>
</file>

<file path=xl/sharedStrings.xml><?xml version="1.0" encoding="utf-8"?>
<sst xmlns="http://schemas.openxmlformats.org/spreadsheetml/2006/main" count="117" uniqueCount="45">
  <si>
    <t>Всего</t>
  </si>
  <si>
    <t>Наименование муниципального образования</t>
  </si>
  <si>
    <t>Годовые затраты на выплату вознаграждения опекунам совершеннолетних недееспособных граждан, размер которых определяется на основании размера, установленного статьей 3 настоящего Закона, с учетом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 (N)</t>
  </si>
  <si>
    <t>в том числе:</t>
  </si>
  <si>
    <t>Размер вознаграждения опекуну совершеннолетнего недееспособного гражданина, руб.</t>
  </si>
  <si>
    <t>Сумма отчислений страховых взносов на обязательное пенсионное страхование и обязательное медицинское страхование в соответствии с законодательством Российской Федерации, начисляемых на вознаграждение, причитающееся опекунам совершеннолетних недееспособных граждан, руб.</t>
  </si>
  <si>
    <t>Коэффициент расходов на компенсацию затрат, связанных с обеспечением деятельности органов местного самоуправления в связи с осуществлением переданных им государственных полномочий, равный 1,015</t>
  </si>
  <si>
    <t>Объем субвенции местному бюджету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граждан, (Si), рублей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</si>
  <si>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2023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</si>
  <si>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2024 год</t>
  </si>
  <si>
    <t>Прогнозируемая на очередной финансовый год в соответствующем муниципальном образовании среднегодовая численность совершеннолетних недееспособных граждан (по данным органов местного самоуправления), 
Чi</t>
  </si>
  <si>
    <t>Коэффициент индексации, установленные ежегодно законами Мурманской области об областном бюджете, начиная с 2021 года</t>
  </si>
  <si>
    <t xml:space="preserve">G1 на 2022 год </t>
  </si>
  <si>
    <t>G2 на 2023 год</t>
  </si>
  <si>
    <t>коэффициенты индексации, установленные ежегодно законами Мурманской области об областном бюджете, начиная с 2021 года</t>
  </si>
  <si>
    <t>G1 2022 год</t>
  </si>
  <si>
    <t xml:space="preserve">G2 2023 год 
</t>
  </si>
  <si>
    <t>G3 2024 год</t>
  </si>
  <si>
    <t>Заместитель министра труда и социального развития Мурманской области</t>
  </si>
  <si>
    <t>Л.М. Васинцева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</si>
  <si>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</si>
  <si>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</si>
  <si>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муниципальный округ г. Мончегорск с подведомственной территорией</t>
  </si>
  <si>
    <t>городской округ город-герой Мурманск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</si>
  <si>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</si>
  <si>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</si>
  <si>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>городской округ ЗАТО Александровск</t>
  </si>
  <si>
    <t>городской округ ЗАТО г. Заозерск</t>
  </si>
  <si>
    <t>городской округ ЗАТО г. Островной</t>
  </si>
  <si>
    <t>городской округ ЗАТО г. Североморск</t>
  </si>
  <si>
    <t xml:space="preserve"> городской округ ЗАТО п. Видяево</t>
  </si>
  <si>
    <t>Ковдорский муниципальный округ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</si>
  <si>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</si>
  <si>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</si>
  <si>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</si>
  <si>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</si>
  <si>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Печенгский муниципальный округ</t>
  </si>
  <si>
    <t>Городские округа</t>
  </si>
  <si>
    <t>Муниципальные округа</t>
  </si>
  <si>
    <t>Муниципальные районы</t>
  </si>
  <si>
    <t>Предусмотрено</t>
  </si>
  <si>
    <t xml:space="preserve">Отклонение </t>
  </si>
  <si>
    <t>G4 2025 год</t>
  </si>
  <si>
    <t>Расчет объема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на 2025 год</t>
  </si>
  <si>
    <t>Численность недееспособных граждан, состоящих на учете в органе опеки и попечительстве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</si>
</sst>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"/>
    <numFmt numFmtId="167" formatCode="0.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8"/>
    <xf numFmtId="4" fontId="8" fillId="0" borderId="9">
      <alignment horizontal="right" vertical="top" shrinkToFit="1"/>
    </xf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2" fontId="5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164" fontId="2" fillId="0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7" fillId="0" borderId="0" xfId="0" applyFont="1" applyBorder="1"/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3" borderId="4" xfId="0" applyFont="1" applyFill="1" applyBorder="1" applyAlignment="1">
      <alignment vertical="center"/>
    </xf>
    <xf numFmtId="167" fontId="3" fillId="0" borderId="0" xfId="0" applyNumberFormat="1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st85 2" xfId="3"/>
    <cellStyle name="xl_total_bot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opLeftCell="A7" zoomScaleNormal="100" workbookViewId="0">
      <selection activeCell="B1" sqref="B1:K28"/>
    </sheetView>
  </sheetViews>
  <sheetFormatPr defaultColWidth="9.140625" defaultRowHeight="12.75" x14ac:dyDescent="0.2"/>
  <cols>
    <col min="1" max="1" width="4.7109375" style="7" customWidth="1"/>
    <col min="2" max="2" width="46.85546875" style="1" customWidth="1"/>
    <col min="3" max="3" width="15.28515625" style="1" customWidth="1"/>
    <col min="4" max="4" width="16.85546875" style="1" customWidth="1"/>
    <col min="5" max="5" width="31.42578125" style="1" customWidth="1"/>
    <col min="6" max="6" width="17.5703125" style="1" customWidth="1"/>
    <col min="7" max="7" width="28.42578125" style="1" customWidth="1"/>
    <col min="8" max="8" width="14.42578125" style="1" customWidth="1"/>
    <col min="9" max="9" width="16.28515625" style="1" customWidth="1"/>
    <col min="10" max="10" width="18.85546875" style="1" customWidth="1"/>
    <col min="11" max="11" width="20.140625" style="1" customWidth="1"/>
    <col min="12" max="13" width="15.85546875" style="1" hidden="1" customWidth="1"/>
    <col min="14" max="14" width="0" style="1" hidden="1" customWidth="1"/>
    <col min="15" max="16384" width="9.140625" style="1"/>
  </cols>
  <sheetData>
    <row r="1" spans="1:13" ht="12.75" customHeight="1" x14ac:dyDescent="0.2">
      <c r="B1" s="72" t="s">
        <v>8</v>
      </c>
      <c r="C1" s="72"/>
      <c r="D1" s="72"/>
      <c r="E1" s="72"/>
      <c r="F1" s="72"/>
      <c r="G1" s="72"/>
      <c r="H1" s="72"/>
      <c r="I1" s="72"/>
      <c r="J1" s="72"/>
      <c r="K1" s="72"/>
    </row>
    <row r="2" spans="1:13" ht="38.25" customHeight="1" x14ac:dyDescent="0.2">
      <c r="A2" s="23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3" ht="15.75" x14ac:dyDescent="0.25">
      <c r="A3" s="24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s="16" customFormat="1" ht="64.5" customHeight="1" x14ac:dyDescent="0.2">
      <c r="A4" s="66"/>
      <c r="B4" s="69" t="s">
        <v>1</v>
      </c>
      <c r="C4" s="70" t="s">
        <v>44</v>
      </c>
      <c r="D4" s="64" t="s">
        <v>10</v>
      </c>
      <c r="E4" s="69" t="s">
        <v>2</v>
      </c>
      <c r="F4" s="69" t="s">
        <v>3</v>
      </c>
      <c r="G4" s="69"/>
      <c r="H4" s="73" t="s">
        <v>11</v>
      </c>
      <c r="I4" s="74"/>
      <c r="J4" s="64" t="s">
        <v>6</v>
      </c>
      <c r="K4" s="64" t="s">
        <v>7</v>
      </c>
      <c r="L4" s="64" t="s">
        <v>40</v>
      </c>
      <c r="M4" s="64" t="s">
        <v>41</v>
      </c>
    </row>
    <row r="5" spans="1:13" s="16" customFormat="1" ht="154.5" customHeight="1" x14ac:dyDescent="0.2">
      <c r="A5" s="66"/>
      <c r="B5" s="64"/>
      <c r="C5" s="71"/>
      <c r="D5" s="65"/>
      <c r="E5" s="64"/>
      <c r="F5" s="17" t="s">
        <v>4</v>
      </c>
      <c r="G5" s="53" t="s">
        <v>5</v>
      </c>
      <c r="H5" s="53" t="s">
        <v>12</v>
      </c>
      <c r="I5" s="53" t="s">
        <v>13</v>
      </c>
      <c r="J5" s="65"/>
      <c r="K5" s="65"/>
      <c r="L5" s="65"/>
      <c r="M5" s="65"/>
    </row>
    <row r="6" spans="1:13" s="46" customFormat="1" ht="30" customHeight="1" x14ac:dyDescent="0.25">
      <c r="A6" s="42"/>
      <c r="B6" s="43" t="s">
        <v>37</v>
      </c>
      <c r="C6" s="44">
        <f>SUM(C7:C12)</f>
        <v>634</v>
      </c>
      <c r="D6" s="45">
        <f>SUM(D7:D12)</f>
        <v>74.75</v>
      </c>
      <c r="E6" s="45"/>
      <c r="F6" s="45"/>
      <c r="G6" s="45"/>
      <c r="H6" s="45"/>
      <c r="I6" s="45"/>
      <c r="J6" s="41"/>
      <c r="K6" s="47">
        <f>SUM(K7:K12)</f>
        <v>20458600</v>
      </c>
      <c r="L6" s="47">
        <v>16922500</v>
      </c>
      <c r="M6" s="47">
        <f>K6-L6</f>
        <v>3536100</v>
      </c>
    </row>
    <row r="7" spans="1:13" ht="15.75" x14ac:dyDescent="0.25">
      <c r="A7" s="25"/>
      <c r="B7" s="38" t="s">
        <v>26</v>
      </c>
      <c r="C7" s="26">
        <v>32</v>
      </c>
      <c r="D7" s="5">
        <v>5.75</v>
      </c>
      <c r="E7" s="18">
        <f t="shared" ref="E7:E12" si="0">(F7+G7)*12</f>
        <v>259284</v>
      </c>
      <c r="F7" s="29">
        <v>17000</v>
      </c>
      <c r="G7" s="29">
        <v>4607</v>
      </c>
      <c r="H7" s="31">
        <v>1.0233000000000001</v>
      </c>
      <c r="I7" s="31">
        <f>J46</f>
        <v>1.0162866449511401</v>
      </c>
      <c r="J7" s="22">
        <v>1.0149999999999999</v>
      </c>
      <c r="K7" s="32">
        <f t="shared" ref="K7:K12" si="1">ROUNDUP(D7*E7*J7*H7*I7/100,0)*100</f>
        <v>1573800</v>
      </c>
      <c r="L7" s="32">
        <v>1960600</v>
      </c>
      <c r="M7" s="32">
        <f t="shared" ref="M7:M26" si="2">K7-L7</f>
        <v>-386800</v>
      </c>
    </row>
    <row r="8" spans="1:13" ht="15.75" x14ac:dyDescent="0.25">
      <c r="A8" s="25"/>
      <c r="B8" s="38" t="s">
        <v>30</v>
      </c>
      <c r="C8" s="26">
        <v>5</v>
      </c>
      <c r="D8" s="5">
        <v>3</v>
      </c>
      <c r="E8" s="18">
        <f t="shared" si="0"/>
        <v>259284</v>
      </c>
      <c r="F8" s="29">
        <v>17000</v>
      </c>
      <c r="G8" s="29">
        <v>4607</v>
      </c>
      <c r="H8" s="31">
        <v>1.0233000000000001</v>
      </c>
      <c r="I8" s="31">
        <v>1.0162866449511401</v>
      </c>
      <c r="J8" s="22">
        <v>1.0149999999999999</v>
      </c>
      <c r="K8" s="32">
        <f t="shared" si="1"/>
        <v>821100</v>
      </c>
      <c r="L8" s="32">
        <v>560200</v>
      </c>
      <c r="M8" s="32">
        <f t="shared" si="2"/>
        <v>260900</v>
      </c>
    </row>
    <row r="9" spans="1:13" ht="15.75" x14ac:dyDescent="0.25">
      <c r="A9" s="25"/>
      <c r="B9" s="38" t="s">
        <v>27</v>
      </c>
      <c r="C9" s="26">
        <v>3</v>
      </c>
      <c r="D9" s="5">
        <v>0</v>
      </c>
      <c r="E9" s="18">
        <f t="shared" si="0"/>
        <v>259284</v>
      </c>
      <c r="F9" s="29">
        <v>17000</v>
      </c>
      <c r="G9" s="29">
        <v>4607</v>
      </c>
      <c r="H9" s="31">
        <v>1.0233000000000001</v>
      </c>
      <c r="I9" s="31">
        <v>1.0162866449511401</v>
      </c>
      <c r="J9" s="22">
        <v>1.0149999999999999</v>
      </c>
      <c r="K9" s="32">
        <f t="shared" si="1"/>
        <v>0</v>
      </c>
      <c r="L9" s="32">
        <v>0</v>
      </c>
      <c r="M9" s="32">
        <f t="shared" si="2"/>
        <v>0</v>
      </c>
    </row>
    <row r="10" spans="1:13" ht="15.75" x14ac:dyDescent="0.25">
      <c r="A10" s="25"/>
      <c r="B10" s="55" t="s">
        <v>23</v>
      </c>
      <c r="C10" s="26">
        <v>538</v>
      </c>
      <c r="D10" s="5">
        <v>60</v>
      </c>
      <c r="E10" s="18">
        <f t="shared" si="0"/>
        <v>259284</v>
      </c>
      <c r="F10" s="29">
        <v>17000</v>
      </c>
      <c r="G10" s="29">
        <v>4607</v>
      </c>
      <c r="H10" s="31">
        <v>1.0233000000000001</v>
      </c>
      <c r="I10" s="31">
        <v>1.0162866449511401</v>
      </c>
      <c r="J10" s="22">
        <v>1.0149999999999999</v>
      </c>
      <c r="K10" s="32">
        <f t="shared" si="1"/>
        <v>16421500</v>
      </c>
      <c r="L10" s="32">
        <v>12603500</v>
      </c>
      <c r="M10" s="32">
        <f t="shared" si="2"/>
        <v>3818000</v>
      </c>
    </row>
    <row r="11" spans="1:13" ht="15.75" x14ac:dyDescent="0.25">
      <c r="A11" s="25"/>
      <c r="B11" s="38" t="s">
        <v>28</v>
      </c>
      <c r="C11" s="26">
        <v>2</v>
      </c>
      <c r="D11" s="5">
        <v>1</v>
      </c>
      <c r="E11" s="18">
        <f t="shared" si="0"/>
        <v>259284</v>
      </c>
      <c r="F11" s="29">
        <v>17000</v>
      </c>
      <c r="G11" s="29">
        <v>4607</v>
      </c>
      <c r="H11" s="31">
        <v>1.0233000000000001</v>
      </c>
      <c r="I11" s="31">
        <v>1.0162866449511401</v>
      </c>
      <c r="J11" s="22">
        <v>1.0149999999999999</v>
      </c>
      <c r="K11" s="32">
        <f t="shared" si="1"/>
        <v>273700</v>
      </c>
      <c r="L11" s="32">
        <v>280100</v>
      </c>
      <c r="M11" s="32">
        <f t="shared" si="2"/>
        <v>-6400</v>
      </c>
    </row>
    <row r="12" spans="1:13" ht="15.75" x14ac:dyDescent="0.25">
      <c r="A12" s="25"/>
      <c r="B12" s="38" t="s">
        <v>29</v>
      </c>
      <c r="C12" s="26">
        <v>54</v>
      </c>
      <c r="D12" s="5">
        <v>5</v>
      </c>
      <c r="E12" s="18">
        <f t="shared" si="0"/>
        <v>259284</v>
      </c>
      <c r="F12" s="29">
        <v>17000</v>
      </c>
      <c r="G12" s="29">
        <v>4607</v>
      </c>
      <c r="H12" s="31">
        <v>1.0233000000000001</v>
      </c>
      <c r="I12" s="31">
        <v>1.0162866449511401</v>
      </c>
      <c r="J12" s="22">
        <v>1.0149999999999999</v>
      </c>
      <c r="K12" s="32">
        <f t="shared" si="1"/>
        <v>1368500</v>
      </c>
      <c r="L12" s="32">
        <v>1518100</v>
      </c>
      <c r="M12" s="32">
        <f t="shared" si="2"/>
        <v>-149600</v>
      </c>
    </row>
    <row r="13" spans="1:13" s="46" customFormat="1" ht="30" customHeight="1" x14ac:dyDescent="0.25">
      <c r="A13" s="42"/>
      <c r="B13" s="43" t="s">
        <v>38</v>
      </c>
      <c r="C13" s="44">
        <f>SUM(C14:C20)</f>
        <v>1183</v>
      </c>
      <c r="D13" s="45">
        <f>SUM(D14:D20)</f>
        <v>56</v>
      </c>
      <c r="E13" s="45"/>
      <c r="F13" s="45"/>
      <c r="G13" s="45"/>
      <c r="H13" s="45"/>
      <c r="I13" s="31">
        <v>1.0162866449511401</v>
      </c>
      <c r="J13" s="41"/>
      <c r="K13" s="47">
        <f>SUM(K14:K20)</f>
        <v>15327100</v>
      </c>
      <c r="L13" s="47">
        <v>18205400</v>
      </c>
      <c r="M13" s="47">
        <f t="shared" si="2"/>
        <v>-2878300</v>
      </c>
    </row>
    <row r="14" spans="1:13" ht="30" customHeight="1" x14ac:dyDescent="0.25">
      <c r="A14" s="25"/>
      <c r="B14" s="37" t="s">
        <v>20</v>
      </c>
      <c r="C14" s="26">
        <v>596</v>
      </c>
      <c r="D14" s="5">
        <v>19</v>
      </c>
      <c r="E14" s="18">
        <f t="shared" ref="E14:E20" si="3">(F14+G14)*12</f>
        <v>259284</v>
      </c>
      <c r="F14" s="29">
        <v>17000</v>
      </c>
      <c r="G14" s="29">
        <v>4607</v>
      </c>
      <c r="H14" s="31">
        <v>1.0233000000000001</v>
      </c>
      <c r="I14" s="31">
        <v>1.0162866449511401</v>
      </c>
      <c r="J14" s="22">
        <v>1.0149999999999999</v>
      </c>
      <c r="K14" s="32">
        <f t="shared" ref="K14:K20" si="4">ROUNDUP(D14*E14*J14*H14*I14/100,0)*100</f>
        <v>5200200</v>
      </c>
      <c r="L14" s="32">
        <v>6161800</v>
      </c>
      <c r="M14" s="32">
        <f t="shared" si="2"/>
        <v>-961600</v>
      </c>
    </row>
    <row r="15" spans="1:13" ht="30" customHeight="1" x14ac:dyDescent="0.25">
      <c r="A15" s="25"/>
      <c r="B15" s="37" t="s">
        <v>21</v>
      </c>
      <c r="C15" s="26">
        <v>192</v>
      </c>
      <c r="D15" s="5">
        <v>10</v>
      </c>
      <c r="E15" s="18">
        <f t="shared" si="3"/>
        <v>259284</v>
      </c>
      <c r="F15" s="29">
        <v>17000</v>
      </c>
      <c r="G15" s="29">
        <v>4607</v>
      </c>
      <c r="H15" s="31">
        <v>1.0233000000000001</v>
      </c>
      <c r="I15" s="31">
        <v>1.0162866449511401</v>
      </c>
      <c r="J15" s="22">
        <v>1.0149999999999999</v>
      </c>
      <c r="K15" s="32">
        <f t="shared" si="4"/>
        <v>2737000</v>
      </c>
      <c r="L15" s="32">
        <v>2800800</v>
      </c>
      <c r="M15" s="32">
        <f t="shared" si="2"/>
        <v>-63800</v>
      </c>
    </row>
    <row r="16" spans="1:13" ht="15" customHeight="1" x14ac:dyDescent="0.25">
      <c r="A16" s="25"/>
      <c r="B16" s="40" t="s">
        <v>31</v>
      </c>
      <c r="C16" s="26">
        <v>36</v>
      </c>
      <c r="D16" s="5">
        <v>0</v>
      </c>
      <c r="E16" s="18">
        <f t="shared" si="3"/>
        <v>259284</v>
      </c>
      <c r="F16" s="29">
        <v>17000</v>
      </c>
      <c r="G16" s="29">
        <v>4607</v>
      </c>
      <c r="H16" s="31">
        <v>1.0233000000000001</v>
      </c>
      <c r="I16" s="31">
        <v>1.0162866449511401</v>
      </c>
      <c r="J16" s="22">
        <v>1.0149999999999999</v>
      </c>
      <c r="K16" s="32">
        <f t="shared" si="4"/>
        <v>0</v>
      </c>
      <c r="L16" s="32">
        <v>840300</v>
      </c>
      <c r="M16" s="32">
        <f t="shared" si="2"/>
        <v>-840300</v>
      </c>
    </row>
    <row r="17" spans="1:13" ht="30" customHeight="1" x14ac:dyDescent="0.25">
      <c r="A17" s="25"/>
      <c r="B17" s="37" t="s">
        <v>22</v>
      </c>
      <c r="C17" s="26">
        <v>233</v>
      </c>
      <c r="D17" s="5">
        <v>8</v>
      </c>
      <c r="E17" s="18">
        <f t="shared" si="3"/>
        <v>259284</v>
      </c>
      <c r="F17" s="29">
        <v>17000</v>
      </c>
      <c r="G17" s="29">
        <v>4607</v>
      </c>
      <c r="H17" s="31">
        <v>1.0233000000000001</v>
      </c>
      <c r="I17" s="31">
        <v>1.0162866449511401</v>
      </c>
      <c r="J17" s="22">
        <v>1.0149999999999999</v>
      </c>
      <c r="K17" s="32">
        <f t="shared" si="4"/>
        <v>2189600</v>
      </c>
      <c r="L17" s="32">
        <v>2520700</v>
      </c>
      <c r="M17" s="32">
        <f t="shared" si="2"/>
        <v>-331100</v>
      </c>
    </row>
    <row r="18" spans="1:13" ht="30" customHeight="1" x14ac:dyDescent="0.25">
      <c r="A18" s="25"/>
      <c r="B18" s="39" t="s">
        <v>24</v>
      </c>
      <c r="C18" s="26">
        <v>44</v>
      </c>
      <c r="D18" s="5">
        <v>10</v>
      </c>
      <c r="E18" s="18">
        <f t="shared" si="3"/>
        <v>259284</v>
      </c>
      <c r="F18" s="29">
        <v>17000</v>
      </c>
      <c r="G18" s="29">
        <v>4607</v>
      </c>
      <c r="H18" s="31">
        <v>1.0233000000000001</v>
      </c>
      <c r="I18" s="31">
        <v>1.0162866449511401</v>
      </c>
      <c r="J18" s="22">
        <v>1.0149999999999999</v>
      </c>
      <c r="K18" s="32">
        <f t="shared" si="4"/>
        <v>2737000</v>
      </c>
      <c r="L18" s="32">
        <v>3080900</v>
      </c>
      <c r="M18" s="32">
        <f t="shared" si="2"/>
        <v>-343900</v>
      </c>
    </row>
    <row r="19" spans="1:13" ht="15.75" x14ac:dyDescent="0.25">
      <c r="A19" s="25"/>
      <c r="B19" s="40" t="s">
        <v>36</v>
      </c>
      <c r="C19" s="26">
        <v>58</v>
      </c>
      <c r="D19" s="5">
        <v>4</v>
      </c>
      <c r="E19" s="18">
        <f t="shared" si="3"/>
        <v>259284</v>
      </c>
      <c r="F19" s="29">
        <v>17000</v>
      </c>
      <c r="G19" s="29">
        <v>4607</v>
      </c>
      <c r="H19" s="31">
        <v>1.0233000000000001</v>
      </c>
      <c r="I19" s="31">
        <v>1.0162866449511401</v>
      </c>
      <c r="J19" s="22">
        <v>1.0149999999999999</v>
      </c>
      <c r="K19" s="32">
        <f t="shared" si="4"/>
        <v>1094800</v>
      </c>
      <c r="L19" s="32">
        <v>1120400</v>
      </c>
      <c r="M19" s="32">
        <f t="shared" si="2"/>
        <v>-25600</v>
      </c>
    </row>
    <row r="20" spans="1:13" ht="30" customHeight="1" x14ac:dyDescent="0.25">
      <c r="A20" s="25"/>
      <c r="B20" s="37" t="s">
        <v>25</v>
      </c>
      <c r="C20" s="26">
        <v>24</v>
      </c>
      <c r="D20" s="5">
        <v>5</v>
      </c>
      <c r="E20" s="18">
        <f t="shared" si="3"/>
        <v>259284</v>
      </c>
      <c r="F20" s="29">
        <v>17000</v>
      </c>
      <c r="G20" s="29">
        <v>4607</v>
      </c>
      <c r="H20" s="31">
        <v>1.0233000000000001</v>
      </c>
      <c r="I20" s="31">
        <v>1.0162866449511401</v>
      </c>
      <c r="J20" s="22">
        <v>1.0149999999999999</v>
      </c>
      <c r="K20" s="32">
        <f t="shared" si="4"/>
        <v>1368500</v>
      </c>
      <c r="L20" s="32">
        <v>1680500</v>
      </c>
      <c r="M20" s="32">
        <f t="shared" si="2"/>
        <v>-312000</v>
      </c>
    </row>
    <row r="21" spans="1:13" s="46" customFormat="1" ht="30" customHeight="1" x14ac:dyDescent="0.25">
      <c r="A21" s="42"/>
      <c r="B21" s="43" t="s">
        <v>39</v>
      </c>
      <c r="C21" s="44">
        <f>SUM(C22:C25)</f>
        <v>372</v>
      </c>
      <c r="D21" s="45">
        <f>SUM(D22:D25)</f>
        <v>25</v>
      </c>
      <c r="E21" s="45"/>
      <c r="F21" s="45"/>
      <c r="G21" s="45"/>
      <c r="H21" s="45"/>
      <c r="I21" s="31">
        <v>1.0162866449511401</v>
      </c>
      <c r="J21" s="41"/>
      <c r="K21" s="47">
        <f>SUM(K22:K25)</f>
        <v>6842400</v>
      </c>
      <c r="L21" s="47">
        <v>6441900</v>
      </c>
      <c r="M21" s="47">
        <f t="shared" si="2"/>
        <v>400500</v>
      </c>
    </row>
    <row r="22" spans="1:13" ht="15.75" x14ac:dyDescent="0.25">
      <c r="A22" s="25"/>
      <c r="B22" s="39" t="s">
        <v>32</v>
      </c>
      <c r="C22" s="26">
        <v>226</v>
      </c>
      <c r="D22" s="5">
        <v>7</v>
      </c>
      <c r="E22" s="18">
        <f t="shared" ref="E22:E25" si="5">(F22+G22)*12</f>
        <v>259284</v>
      </c>
      <c r="F22" s="29">
        <v>17000</v>
      </c>
      <c r="G22" s="29">
        <v>4607</v>
      </c>
      <c r="H22" s="31">
        <v>1.0233000000000001</v>
      </c>
      <c r="I22" s="31">
        <v>1.0162866449511401</v>
      </c>
      <c r="J22" s="22">
        <v>1.0149999999999999</v>
      </c>
      <c r="K22" s="32">
        <f t="shared" ref="K22:K25" si="6">ROUNDUP(D22*E22*J22*H22*I22/100,0)*100</f>
        <v>1915900</v>
      </c>
      <c r="L22" s="32">
        <v>1960600</v>
      </c>
      <c r="M22" s="32">
        <f t="shared" si="2"/>
        <v>-44700</v>
      </c>
    </row>
    <row r="23" spans="1:13" ht="15.75" x14ac:dyDescent="0.25">
      <c r="A23" s="25"/>
      <c r="B23" s="39" t="s">
        <v>33</v>
      </c>
      <c r="C23" s="26">
        <v>100</v>
      </c>
      <c r="D23" s="5">
        <v>15</v>
      </c>
      <c r="E23" s="18">
        <f t="shared" si="5"/>
        <v>259284</v>
      </c>
      <c r="F23" s="29">
        <v>17000</v>
      </c>
      <c r="G23" s="29">
        <v>4607</v>
      </c>
      <c r="H23" s="31">
        <v>1.0233000000000001</v>
      </c>
      <c r="I23" s="31">
        <v>1.0162866449511401</v>
      </c>
      <c r="J23" s="22">
        <v>1.0149999999999999</v>
      </c>
      <c r="K23" s="32">
        <f t="shared" si="6"/>
        <v>4105400</v>
      </c>
      <c r="L23" s="32">
        <v>4201200</v>
      </c>
      <c r="M23" s="32">
        <f t="shared" si="2"/>
        <v>-95800</v>
      </c>
    </row>
    <row r="24" spans="1:13" ht="15.75" x14ac:dyDescent="0.25">
      <c r="A24" s="25"/>
      <c r="B24" s="39" t="s">
        <v>34</v>
      </c>
      <c r="C24" s="26">
        <v>24</v>
      </c>
      <c r="D24" s="5">
        <v>0</v>
      </c>
      <c r="E24" s="18">
        <f t="shared" si="5"/>
        <v>259284</v>
      </c>
      <c r="F24" s="29">
        <v>17000</v>
      </c>
      <c r="G24" s="29">
        <v>4607</v>
      </c>
      <c r="H24" s="31">
        <v>1.0233000000000001</v>
      </c>
      <c r="I24" s="31">
        <v>1.0162866449511401</v>
      </c>
      <c r="J24" s="22">
        <v>1.0149999999999999</v>
      </c>
      <c r="K24" s="32">
        <f t="shared" si="6"/>
        <v>0</v>
      </c>
      <c r="L24" s="32">
        <v>0</v>
      </c>
      <c r="M24" s="32">
        <f t="shared" si="2"/>
        <v>0</v>
      </c>
    </row>
    <row r="25" spans="1:13" ht="15.75" x14ac:dyDescent="0.25">
      <c r="A25" s="25"/>
      <c r="B25" s="39" t="s">
        <v>35</v>
      </c>
      <c r="C25" s="26">
        <v>22</v>
      </c>
      <c r="D25" s="3">
        <v>3</v>
      </c>
      <c r="E25" s="18">
        <f t="shared" si="5"/>
        <v>259284</v>
      </c>
      <c r="F25" s="29">
        <v>17000</v>
      </c>
      <c r="G25" s="29">
        <v>4607</v>
      </c>
      <c r="H25" s="31">
        <v>1.0233000000000001</v>
      </c>
      <c r="I25" s="31">
        <v>1.0162866449511401</v>
      </c>
      <c r="J25" s="22">
        <v>1.0149999999999999</v>
      </c>
      <c r="K25" s="32">
        <f t="shared" si="6"/>
        <v>821100</v>
      </c>
      <c r="L25" s="32">
        <v>280100</v>
      </c>
      <c r="M25" s="32">
        <f t="shared" si="2"/>
        <v>541000</v>
      </c>
    </row>
    <row r="26" spans="1:13" s="2" customFormat="1" ht="16.5" customHeight="1" x14ac:dyDescent="0.25">
      <c r="A26" s="24"/>
      <c r="B26" s="43" t="s">
        <v>0</v>
      </c>
      <c r="C26" s="27">
        <f>C21+C13+C6</f>
        <v>2189</v>
      </c>
      <c r="D26" s="6">
        <f>D6+D13+D21</f>
        <v>155.75</v>
      </c>
      <c r="E26" s="18"/>
      <c r="F26" s="20"/>
      <c r="G26" s="20"/>
      <c r="H26" s="20"/>
      <c r="I26" s="20"/>
      <c r="J26" s="20"/>
      <c r="K26" s="47">
        <f>K6+K13+K21</f>
        <v>42628100</v>
      </c>
      <c r="L26" s="47">
        <v>41569800</v>
      </c>
      <c r="M26" s="47">
        <f t="shared" si="2"/>
        <v>1058300</v>
      </c>
    </row>
    <row r="27" spans="1:13" x14ac:dyDescent="0.2">
      <c r="B27" s="7"/>
      <c r="C27" s="8"/>
      <c r="D27" s="8"/>
      <c r="E27" s="8"/>
      <c r="F27" s="8"/>
      <c r="G27" s="7"/>
      <c r="H27" s="7"/>
      <c r="I27" s="7"/>
      <c r="J27" s="7"/>
      <c r="K27" s="28"/>
    </row>
    <row r="28" spans="1:13" s="48" customFormat="1" ht="36.75" customHeight="1" x14ac:dyDescent="0.25">
      <c r="B28" s="30" t="s">
        <v>18</v>
      </c>
      <c r="G28" s="30" t="s">
        <v>19</v>
      </c>
      <c r="K28" s="49"/>
      <c r="L28" s="50"/>
      <c r="M28" s="51"/>
    </row>
    <row r="29" spans="1:13" x14ac:dyDescent="0.2">
      <c r="B29" s="7"/>
      <c r="C29" s="12"/>
      <c r="D29" s="7"/>
      <c r="E29" s="12"/>
      <c r="F29" s="12"/>
      <c r="G29" s="7"/>
      <c r="H29" s="7"/>
      <c r="I29" s="7"/>
      <c r="J29" s="7"/>
      <c r="K29" s="13"/>
    </row>
    <row r="30" spans="1:13" x14ac:dyDescent="0.2">
      <c r="B30" s="7"/>
      <c r="C30" s="12"/>
      <c r="D30" s="7"/>
      <c r="E30" s="12"/>
      <c r="F30" s="12"/>
      <c r="G30" s="7"/>
      <c r="H30" s="7"/>
      <c r="I30" s="7"/>
      <c r="J30" s="7"/>
      <c r="K30" s="13"/>
    </row>
    <row r="31" spans="1:13" x14ac:dyDescent="0.2">
      <c r="B31" s="7"/>
      <c r="C31" s="12"/>
      <c r="D31" s="7"/>
      <c r="E31" s="12"/>
      <c r="F31" s="12"/>
      <c r="G31" s="7"/>
      <c r="H31" s="7"/>
      <c r="I31" s="7"/>
      <c r="J31" s="7"/>
      <c r="K31" s="13"/>
    </row>
    <row r="32" spans="1:13" x14ac:dyDescent="0.2">
      <c r="B32" s="7"/>
      <c r="C32" s="12"/>
      <c r="D32" s="7"/>
      <c r="E32" s="12"/>
      <c r="F32" s="12"/>
      <c r="G32" s="7"/>
      <c r="H32" s="7"/>
      <c r="I32" s="7"/>
      <c r="J32" s="7"/>
      <c r="K32" s="13"/>
    </row>
    <row r="33" spans="1:11" x14ac:dyDescent="0.2">
      <c r="B33" s="7"/>
      <c r="C33" s="12"/>
      <c r="D33" s="7"/>
      <c r="E33" s="12"/>
      <c r="F33" s="12"/>
      <c r="G33" s="7"/>
      <c r="H33" s="7">
        <v>1</v>
      </c>
      <c r="I33" s="7">
        <v>100</v>
      </c>
      <c r="J33" s="7">
        <v>104</v>
      </c>
      <c r="K33" s="13"/>
    </row>
    <row r="34" spans="1:11" x14ac:dyDescent="0.2">
      <c r="B34" s="7"/>
      <c r="C34" s="12"/>
      <c r="D34" s="7"/>
      <c r="E34" s="12"/>
      <c r="F34" s="12"/>
      <c r="G34" s="7"/>
      <c r="H34" s="7">
        <v>2</v>
      </c>
      <c r="I34" s="7">
        <v>100</v>
      </c>
      <c r="J34" s="7">
        <v>104</v>
      </c>
      <c r="K34" s="13"/>
    </row>
    <row r="35" spans="1:11" x14ac:dyDescent="0.2">
      <c r="B35" s="7"/>
      <c r="C35" s="12"/>
      <c r="D35" s="7"/>
      <c r="E35" s="12"/>
      <c r="F35" s="12"/>
      <c r="G35" s="7"/>
      <c r="H35" s="7">
        <v>3</v>
      </c>
      <c r="I35" s="7">
        <v>100</v>
      </c>
      <c r="J35" s="7">
        <v>104</v>
      </c>
      <c r="K35" s="13"/>
    </row>
    <row r="36" spans="1:11" x14ac:dyDescent="0.2">
      <c r="B36" s="7"/>
      <c r="C36" s="12"/>
      <c r="D36" s="7"/>
      <c r="E36" s="12"/>
      <c r="F36" s="12"/>
      <c r="G36" s="7"/>
      <c r="H36" s="7">
        <v>4</v>
      </c>
      <c r="I36" s="7">
        <v>100</v>
      </c>
      <c r="J36" s="7">
        <v>104</v>
      </c>
      <c r="K36" s="13"/>
    </row>
    <row r="37" spans="1:11" x14ac:dyDescent="0.2">
      <c r="B37" s="7"/>
      <c r="C37" s="12"/>
      <c r="D37" s="7"/>
      <c r="E37" s="12"/>
      <c r="F37" s="12"/>
      <c r="G37" s="7"/>
      <c r="H37" s="7">
        <v>5</v>
      </c>
      <c r="I37" s="7">
        <v>100</v>
      </c>
      <c r="J37" s="7">
        <v>104</v>
      </c>
      <c r="K37" s="13"/>
    </row>
    <row r="38" spans="1:11" x14ac:dyDescent="0.2">
      <c r="B38" s="7"/>
      <c r="C38" s="7"/>
      <c r="D38" s="7"/>
      <c r="E38" s="7"/>
      <c r="F38" s="7"/>
      <c r="G38" s="7"/>
      <c r="H38" s="7">
        <v>6</v>
      </c>
      <c r="I38" s="7">
        <f>I37*1.04</f>
        <v>104</v>
      </c>
      <c r="J38" s="7">
        <v>104</v>
      </c>
      <c r="K38" s="14"/>
    </row>
    <row r="39" spans="1:11" x14ac:dyDescent="0.2">
      <c r="B39" s="7"/>
      <c r="C39" s="7"/>
      <c r="D39" s="7"/>
      <c r="E39" s="15"/>
      <c r="F39" s="15"/>
      <c r="G39" s="7"/>
      <c r="H39" s="7">
        <v>7</v>
      </c>
      <c r="I39" s="7">
        <v>104</v>
      </c>
      <c r="J39" s="7">
        <v>104</v>
      </c>
      <c r="K39" s="7"/>
    </row>
    <row r="40" spans="1:11" x14ac:dyDescent="0.2">
      <c r="B40" s="7"/>
      <c r="C40" s="7"/>
      <c r="D40" s="7"/>
      <c r="E40" s="7"/>
      <c r="F40" s="7"/>
      <c r="G40" s="7"/>
      <c r="H40" s="7">
        <v>8</v>
      </c>
      <c r="I40" s="7">
        <v>104</v>
      </c>
      <c r="J40" s="7">
        <v>104</v>
      </c>
      <c r="K40" s="7"/>
    </row>
    <row r="41" spans="1:11" x14ac:dyDescent="0.2">
      <c r="B41" s="7"/>
      <c r="C41" s="7"/>
      <c r="D41" s="7"/>
      <c r="E41" s="7"/>
      <c r="F41" s="7"/>
      <c r="G41" s="7"/>
      <c r="H41" s="7">
        <v>9</v>
      </c>
      <c r="I41" s="7">
        <v>104</v>
      </c>
      <c r="J41" s="7">
        <v>104</v>
      </c>
      <c r="K41" s="7"/>
    </row>
    <row r="42" spans="1:11" x14ac:dyDescent="0.2">
      <c r="B42" s="7"/>
      <c r="C42" s="7"/>
      <c r="D42" s="7"/>
      <c r="E42" s="7"/>
      <c r="F42" s="7"/>
      <c r="G42" s="7"/>
      <c r="H42" s="7">
        <v>10</v>
      </c>
      <c r="I42" s="7">
        <v>104</v>
      </c>
      <c r="J42" s="7">
        <v>104</v>
      </c>
      <c r="K42" s="7"/>
    </row>
    <row r="43" spans="1:11" x14ac:dyDescent="0.2">
      <c r="B43" s="7"/>
      <c r="C43" s="9"/>
      <c r="D43" s="9"/>
      <c r="E43" s="9"/>
      <c r="F43" s="9"/>
      <c r="G43" s="7"/>
      <c r="H43" s="7">
        <v>11</v>
      </c>
      <c r="I43" s="7">
        <v>104</v>
      </c>
      <c r="J43" s="7">
        <v>104</v>
      </c>
      <c r="K43" s="7"/>
    </row>
    <row r="44" spans="1:11" x14ac:dyDescent="0.2">
      <c r="B44" s="7"/>
      <c r="C44" s="9"/>
      <c r="D44" s="9"/>
      <c r="E44" s="9"/>
      <c r="F44" s="9"/>
      <c r="G44" s="7"/>
      <c r="H44" s="7">
        <v>12</v>
      </c>
      <c r="I44" s="7">
        <v>104</v>
      </c>
      <c r="J44" s="7">
        <v>104</v>
      </c>
      <c r="K44" s="7"/>
    </row>
    <row r="45" spans="1:11" x14ac:dyDescent="0.2">
      <c r="B45" s="7"/>
      <c r="C45" s="7"/>
      <c r="D45" s="7"/>
      <c r="E45" s="7"/>
      <c r="F45" s="7"/>
      <c r="G45" s="7"/>
      <c r="H45" s="7"/>
      <c r="I45" s="7">
        <f>AVERAGE(I33:I44)</f>
        <v>102.33333333333333</v>
      </c>
      <c r="J45" s="7">
        <f>AVERAGE(J33:J44)</f>
        <v>104</v>
      </c>
      <c r="K45" s="7"/>
    </row>
    <row r="46" spans="1:11" x14ac:dyDescent="0.2">
      <c r="A46" s="66"/>
      <c r="B46" s="67"/>
      <c r="C46" s="67"/>
      <c r="D46" s="10"/>
      <c r="E46" s="67"/>
      <c r="F46" s="54"/>
      <c r="G46" s="67"/>
      <c r="H46" s="54"/>
      <c r="I46" s="54"/>
      <c r="J46" s="56">
        <f>J45/I45</f>
        <v>1.0162866449511401</v>
      </c>
      <c r="K46" s="67"/>
    </row>
    <row r="47" spans="1:11" x14ac:dyDescent="0.2">
      <c r="A47" s="66"/>
      <c r="B47" s="67"/>
      <c r="C47" s="67"/>
      <c r="D47" s="68"/>
      <c r="E47" s="67"/>
      <c r="F47" s="54"/>
      <c r="G47" s="67"/>
      <c r="H47" s="54"/>
      <c r="I47" s="54"/>
      <c r="J47" s="54"/>
      <c r="K47" s="67"/>
    </row>
    <row r="48" spans="1:11" x14ac:dyDescent="0.2">
      <c r="A48" s="66"/>
      <c r="B48" s="67"/>
      <c r="C48" s="67"/>
      <c r="D48" s="68"/>
      <c r="E48" s="67"/>
      <c r="F48" s="54"/>
      <c r="G48" s="67"/>
      <c r="H48" s="54"/>
      <c r="I48" s="54"/>
      <c r="J48" s="54"/>
      <c r="K48" s="67"/>
    </row>
    <row r="49" spans="1:11" x14ac:dyDescent="0.2">
      <c r="A49" s="52"/>
      <c r="B49" s="54"/>
      <c r="C49" s="54"/>
      <c r="D49" s="54"/>
      <c r="E49" s="54"/>
      <c r="F49" s="54"/>
      <c r="G49" s="11"/>
      <c r="H49" s="11"/>
      <c r="I49" s="11"/>
      <c r="J49" s="11"/>
      <c r="K49" s="11"/>
    </row>
    <row r="50" spans="1:11" x14ac:dyDescent="0.2">
      <c r="A50" s="11"/>
      <c r="B50" s="11"/>
      <c r="C50" s="11"/>
      <c r="D50" s="11"/>
      <c r="E50" s="11"/>
      <c r="F50" s="11"/>
      <c r="G50" s="7"/>
      <c r="H50" s="7"/>
      <c r="I50" s="7"/>
      <c r="J50" s="7"/>
      <c r="K50" s="7"/>
    </row>
    <row r="51" spans="1:11" x14ac:dyDescent="0.2">
      <c r="B51" s="7"/>
      <c r="C51" s="11"/>
      <c r="D51" s="11"/>
      <c r="E51" s="11"/>
      <c r="F51" s="11"/>
      <c r="G51" s="7"/>
      <c r="H51" s="7"/>
      <c r="I51" s="7"/>
      <c r="J51" s="7"/>
      <c r="K51" s="7"/>
    </row>
    <row r="52" spans="1:11" x14ac:dyDescent="0.2">
      <c r="B52" s="7"/>
      <c r="C52" s="12"/>
      <c r="D52" s="7"/>
      <c r="E52" s="12"/>
      <c r="F52" s="12"/>
      <c r="G52" s="7"/>
      <c r="H52" s="7"/>
      <c r="I52" s="7"/>
      <c r="J52" s="7"/>
      <c r="K52" s="13"/>
    </row>
    <row r="53" spans="1:11" x14ac:dyDescent="0.2">
      <c r="B53" s="7"/>
      <c r="C53" s="12"/>
      <c r="D53" s="7"/>
      <c r="E53" s="12"/>
      <c r="F53" s="12"/>
      <c r="G53" s="7"/>
      <c r="H53" s="7"/>
      <c r="I53" s="7"/>
      <c r="J53" s="7"/>
      <c r="K53" s="13"/>
    </row>
    <row r="54" spans="1:11" x14ac:dyDescent="0.2">
      <c r="B54" s="7"/>
      <c r="C54" s="12"/>
      <c r="D54" s="7"/>
      <c r="E54" s="12"/>
      <c r="F54" s="12"/>
      <c r="G54" s="7"/>
      <c r="H54" s="7"/>
      <c r="I54" s="7"/>
      <c r="J54" s="7"/>
      <c r="K54" s="13"/>
    </row>
    <row r="55" spans="1:11" x14ac:dyDescent="0.2">
      <c r="B55" s="7"/>
      <c r="C55" s="12"/>
      <c r="D55" s="7"/>
      <c r="E55" s="12"/>
      <c r="F55" s="12"/>
      <c r="G55" s="7"/>
      <c r="H55" s="7"/>
      <c r="I55" s="7"/>
      <c r="J55" s="7"/>
      <c r="K55" s="13"/>
    </row>
    <row r="56" spans="1:11" x14ac:dyDescent="0.2">
      <c r="B56" s="7"/>
      <c r="C56" s="12"/>
      <c r="D56" s="7"/>
      <c r="E56" s="12"/>
      <c r="F56" s="12"/>
      <c r="G56" s="7"/>
      <c r="H56" s="7"/>
      <c r="I56" s="7"/>
      <c r="J56" s="7"/>
      <c r="K56" s="13"/>
    </row>
    <row r="57" spans="1:11" x14ac:dyDescent="0.2">
      <c r="B57" s="7"/>
      <c r="C57" s="12"/>
      <c r="D57" s="7"/>
      <c r="E57" s="12"/>
      <c r="F57" s="12"/>
      <c r="G57" s="7"/>
      <c r="H57" s="7"/>
      <c r="I57" s="7"/>
      <c r="J57" s="7"/>
      <c r="K57" s="13"/>
    </row>
    <row r="58" spans="1:11" x14ac:dyDescent="0.2">
      <c r="B58" s="7"/>
      <c r="C58" s="12"/>
      <c r="D58" s="7"/>
      <c r="E58" s="12"/>
      <c r="F58" s="12"/>
      <c r="G58" s="7"/>
      <c r="H58" s="7"/>
      <c r="I58" s="7"/>
      <c r="J58" s="7"/>
      <c r="K58" s="13"/>
    </row>
    <row r="59" spans="1:11" x14ac:dyDescent="0.2">
      <c r="B59" s="7"/>
      <c r="C59" s="12"/>
      <c r="D59" s="7"/>
      <c r="E59" s="12"/>
      <c r="F59" s="12"/>
      <c r="G59" s="7"/>
      <c r="H59" s="7"/>
      <c r="I59" s="7"/>
      <c r="J59" s="7"/>
      <c r="K59" s="13"/>
    </row>
    <row r="60" spans="1:11" x14ac:dyDescent="0.2">
      <c r="B60" s="7"/>
      <c r="C60" s="12"/>
      <c r="D60" s="7"/>
      <c r="E60" s="12"/>
      <c r="F60" s="12"/>
      <c r="G60" s="7"/>
      <c r="H60" s="7"/>
      <c r="I60" s="7"/>
      <c r="J60" s="7"/>
      <c r="K60" s="13"/>
    </row>
    <row r="61" spans="1:11" x14ac:dyDescent="0.2">
      <c r="B61" s="7"/>
      <c r="C61" s="12"/>
      <c r="D61" s="7"/>
      <c r="E61" s="12"/>
      <c r="F61" s="12"/>
      <c r="G61" s="7"/>
      <c r="H61" s="7"/>
      <c r="I61" s="7"/>
      <c r="J61" s="7"/>
      <c r="K61" s="13"/>
    </row>
    <row r="62" spans="1:11" x14ac:dyDescent="0.2">
      <c r="B62" s="7"/>
      <c r="C62" s="12"/>
      <c r="D62" s="7"/>
      <c r="E62" s="12"/>
      <c r="F62" s="12"/>
      <c r="G62" s="7"/>
      <c r="H62" s="7"/>
      <c r="I62" s="7"/>
      <c r="J62" s="7"/>
      <c r="K62" s="13"/>
    </row>
    <row r="63" spans="1:11" x14ac:dyDescent="0.2">
      <c r="B63" s="7"/>
      <c r="C63" s="12"/>
      <c r="D63" s="7"/>
      <c r="E63" s="12"/>
      <c r="F63" s="12"/>
      <c r="G63" s="7"/>
      <c r="H63" s="7"/>
      <c r="I63" s="7"/>
      <c r="J63" s="7"/>
      <c r="K63" s="13"/>
    </row>
    <row r="64" spans="1:11" x14ac:dyDescent="0.2">
      <c r="B64" s="7"/>
      <c r="C64" s="12"/>
      <c r="D64" s="7"/>
      <c r="E64" s="12"/>
      <c r="F64" s="12"/>
      <c r="G64" s="7"/>
      <c r="H64" s="7"/>
      <c r="I64" s="7"/>
      <c r="J64" s="7"/>
      <c r="K64" s="13"/>
    </row>
    <row r="65" spans="2:11" x14ac:dyDescent="0.2">
      <c r="B65" s="7"/>
      <c r="C65" s="12"/>
      <c r="D65" s="7"/>
      <c r="E65" s="12"/>
      <c r="F65" s="12"/>
      <c r="G65" s="7"/>
      <c r="H65" s="7"/>
      <c r="I65" s="7"/>
      <c r="J65" s="7"/>
      <c r="K65" s="13"/>
    </row>
    <row r="66" spans="2:11" x14ac:dyDescent="0.2">
      <c r="B66" s="7"/>
      <c r="C66" s="12"/>
      <c r="D66" s="7"/>
      <c r="E66" s="12"/>
      <c r="F66" s="12"/>
      <c r="G66" s="7"/>
      <c r="H66" s="7"/>
      <c r="I66" s="7"/>
      <c r="J66" s="7"/>
      <c r="K66" s="13"/>
    </row>
    <row r="67" spans="2:11" x14ac:dyDescent="0.2">
      <c r="B67" s="7"/>
      <c r="C67" s="12"/>
      <c r="D67" s="7"/>
      <c r="E67" s="12"/>
      <c r="F67" s="12"/>
      <c r="G67" s="7"/>
      <c r="H67" s="7"/>
      <c r="I67" s="7"/>
      <c r="J67" s="7"/>
      <c r="K67" s="13"/>
    </row>
    <row r="68" spans="2:11" x14ac:dyDescent="0.2">
      <c r="B68" s="7"/>
      <c r="C68" s="12"/>
      <c r="D68" s="7"/>
      <c r="E68" s="12"/>
      <c r="F68" s="12"/>
      <c r="G68" s="7"/>
      <c r="H68" s="7"/>
      <c r="I68" s="7"/>
      <c r="J68" s="7"/>
      <c r="K68" s="13"/>
    </row>
    <row r="69" spans="2:11" x14ac:dyDescent="0.2">
      <c r="B69" s="7"/>
      <c r="C69" s="7"/>
      <c r="D69" s="7"/>
      <c r="E69" s="7"/>
      <c r="F69" s="7"/>
      <c r="G69" s="7"/>
      <c r="H69" s="7"/>
      <c r="I69" s="7"/>
      <c r="J69" s="7"/>
      <c r="K69" s="14"/>
    </row>
    <row r="70" spans="2:1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</row>
  </sheetData>
  <mergeCells count="19">
    <mergeCell ref="B1:K2"/>
    <mergeCell ref="H4:I4"/>
    <mergeCell ref="K4:K5"/>
    <mergeCell ref="L4:L5"/>
    <mergeCell ref="F4:G4"/>
    <mergeCell ref="M4:M5"/>
    <mergeCell ref="A46:A48"/>
    <mergeCell ref="B46:B48"/>
    <mergeCell ref="C46:C48"/>
    <mergeCell ref="E46:E48"/>
    <mergeCell ref="G46:G48"/>
    <mergeCell ref="K46:K48"/>
    <mergeCell ref="D47:D48"/>
    <mergeCell ref="A4:A5"/>
    <mergeCell ref="B4:B5"/>
    <mergeCell ref="C4:C5"/>
    <mergeCell ref="D4:D5"/>
    <mergeCell ref="E4:E5"/>
    <mergeCell ref="J4:J5"/>
  </mergeCells>
  <pageMargins left="0.25" right="0.25" top="0.75" bottom="0.75" header="0.3" footer="0.3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A2" workbookViewId="0">
      <selection activeCell="B1" sqref="B1:L29"/>
    </sheetView>
  </sheetViews>
  <sheetFormatPr defaultColWidth="9.140625" defaultRowHeight="12.75" x14ac:dyDescent="0.2"/>
  <cols>
    <col min="1" max="1" width="4.7109375" style="7" customWidth="1"/>
    <col min="2" max="2" width="45" style="1" customWidth="1"/>
    <col min="3" max="3" width="15.28515625" style="1" customWidth="1"/>
    <col min="4" max="4" width="18" style="1" customWidth="1"/>
    <col min="5" max="5" width="33.42578125" style="1" customWidth="1"/>
    <col min="6" max="6" width="17.140625" style="1" customWidth="1"/>
    <col min="7" max="7" width="26.7109375" style="1" customWidth="1"/>
    <col min="8" max="10" width="15.5703125" style="1" customWidth="1"/>
    <col min="11" max="11" width="18.85546875" style="1" customWidth="1"/>
    <col min="12" max="12" width="25.85546875" style="1" customWidth="1"/>
    <col min="13" max="14" width="20.85546875" style="1" hidden="1" customWidth="1"/>
    <col min="15" max="16384" width="9.140625" style="1"/>
  </cols>
  <sheetData>
    <row r="1" spans="1:14" ht="12.75" customHeight="1" x14ac:dyDescent="0.2">
      <c r="B1" s="72" t="s">
        <v>9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ht="38.25" customHeight="1" x14ac:dyDescent="0.2">
      <c r="A2" s="2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15.75" x14ac:dyDescent="0.25">
      <c r="A3" s="24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s="16" customFormat="1" ht="47.45" customHeight="1" x14ac:dyDescent="0.2">
      <c r="A4" s="77"/>
      <c r="B4" s="64" t="s">
        <v>1</v>
      </c>
      <c r="C4" s="70" t="s">
        <v>44</v>
      </c>
      <c r="D4" s="64" t="s">
        <v>10</v>
      </c>
      <c r="E4" s="64" t="s">
        <v>2</v>
      </c>
      <c r="F4" s="73" t="s">
        <v>3</v>
      </c>
      <c r="G4" s="74"/>
      <c r="H4" s="73" t="s">
        <v>14</v>
      </c>
      <c r="I4" s="76"/>
      <c r="J4" s="74"/>
      <c r="K4" s="64" t="s">
        <v>6</v>
      </c>
      <c r="L4" s="64" t="s">
        <v>7</v>
      </c>
      <c r="M4" s="64" t="s">
        <v>7</v>
      </c>
      <c r="N4" s="64" t="s">
        <v>7</v>
      </c>
    </row>
    <row r="5" spans="1:14" s="16" customFormat="1" ht="159.75" customHeight="1" x14ac:dyDescent="0.2">
      <c r="A5" s="77"/>
      <c r="B5" s="75"/>
      <c r="C5" s="71"/>
      <c r="D5" s="75"/>
      <c r="E5" s="75"/>
      <c r="F5" s="17" t="s">
        <v>4</v>
      </c>
      <c r="G5" s="53" t="s">
        <v>5</v>
      </c>
      <c r="H5" s="53" t="s">
        <v>15</v>
      </c>
      <c r="I5" s="33" t="s">
        <v>16</v>
      </c>
      <c r="J5" s="53" t="s">
        <v>17</v>
      </c>
      <c r="K5" s="75"/>
      <c r="L5" s="75"/>
      <c r="M5" s="75"/>
      <c r="N5" s="75"/>
    </row>
    <row r="6" spans="1:14" s="46" customFormat="1" ht="27" customHeight="1" x14ac:dyDescent="0.25">
      <c r="A6" s="42"/>
      <c r="B6" s="43" t="s">
        <v>37</v>
      </c>
      <c r="C6" s="44">
        <f>SUM(C7:C12)</f>
        <v>634</v>
      </c>
      <c r="D6" s="45">
        <f>SUM(D7:D12)</f>
        <v>80</v>
      </c>
      <c r="E6" s="45"/>
      <c r="F6" s="45"/>
      <c r="G6" s="45"/>
      <c r="H6" s="45"/>
      <c r="I6" s="45"/>
      <c r="J6" s="41"/>
      <c r="K6" s="47"/>
      <c r="L6" s="47">
        <f>SUM(L7:L12)</f>
        <v>21895500</v>
      </c>
      <c r="M6" s="47">
        <v>17599400</v>
      </c>
      <c r="N6" s="47">
        <f>L6-M6</f>
        <v>4296100</v>
      </c>
    </row>
    <row r="7" spans="1:14" ht="15.75" x14ac:dyDescent="0.25">
      <c r="A7" s="25"/>
      <c r="B7" s="38" t="s">
        <v>26</v>
      </c>
      <c r="C7" s="26">
        <v>32</v>
      </c>
      <c r="D7" s="5">
        <v>6</v>
      </c>
      <c r="E7" s="18">
        <f>SUM(F7:G7)*12</f>
        <v>259284</v>
      </c>
      <c r="F7" s="29">
        <v>17000</v>
      </c>
      <c r="G7" s="19">
        <v>4607</v>
      </c>
      <c r="H7" s="31">
        <v>1.0233000000000001</v>
      </c>
      <c r="I7" s="31">
        <v>1.0162866449511401</v>
      </c>
      <c r="J7" s="31">
        <v>1</v>
      </c>
      <c r="K7" s="22">
        <v>1.0149999999999999</v>
      </c>
      <c r="L7" s="32">
        <f>ROUNDUP(D7*E7*K7*H7*I7*J7/100,0)*100</f>
        <v>1642200</v>
      </c>
      <c r="M7" s="32">
        <v>2039000</v>
      </c>
      <c r="N7" s="32">
        <f t="shared" ref="N7:N26" si="0">L7-M7</f>
        <v>-396800</v>
      </c>
    </row>
    <row r="8" spans="1:14" ht="15.75" x14ac:dyDescent="0.25">
      <c r="A8" s="25"/>
      <c r="B8" s="38" t="s">
        <v>30</v>
      </c>
      <c r="C8" s="26">
        <v>5</v>
      </c>
      <c r="D8" s="5">
        <v>3</v>
      </c>
      <c r="E8" s="18">
        <f>SUM(F8:G8)*12</f>
        <v>259284</v>
      </c>
      <c r="F8" s="29">
        <v>17000</v>
      </c>
      <c r="G8" s="19">
        <v>4607</v>
      </c>
      <c r="H8" s="31">
        <v>1.0233000000000001</v>
      </c>
      <c r="I8" s="31">
        <v>1.0162866449511401</v>
      </c>
      <c r="J8" s="31">
        <v>1</v>
      </c>
      <c r="K8" s="22">
        <v>1.0149999999999999</v>
      </c>
      <c r="L8" s="32">
        <f t="shared" ref="L8:L12" si="1">ROUNDUP(D8*E8*K8*H8*I8*J8/100,0)*100</f>
        <v>821100</v>
      </c>
      <c r="M8" s="32">
        <v>582600</v>
      </c>
      <c r="N8" s="32">
        <f t="shared" si="0"/>
        <v>238500</v>
      </c>
    </row>
    <row r="9" spans="1:14" ht="15.75" x14ac:dyDescent="0.25">
      <c r="A9" s="25"/>
      <c r="B9" s="38" t="s">
        <v>27</v>
      </c>
      <c r="C9" s="26">
        <v>3</v>
      </c>
      <c r="D9" s="5">
        <v>0</v>
      </c>
      <c r="E9" s="18">
        <f>SUM(F9:G9)*12</f>
        <v>259284</v>
      </c>
      <c r="F9" s="29">
        <v>17000</v>
      </c>
      <c r="G9" s="19">
        <v>4607</v>
      </c>
      <c r="H9" s="31">
        <v>1.0233000000000001</v>
      </c>
      <c r="I9" s="31">
        <v>1.0162866449511401</v>
      </c>
      <c r="J9" s="31">
        <v>1</v>
      </c>
      <c r="K9" s="22">
        <v>1.0149999999999999</v>
      </c>
      <c r="L9" s="32">
        <f t="shared" si="1"/>
        <v>0</v>
      </c>
      <c r="M9" s="32">
        <v>0</v>
      </c>
      <c r="N9" s="32">
        <f t="shared" si="0"/>
        <v>0</v>
      </c>
    </row>
    <row r="10" spans="1:14" ht="15.75" x14ac:dyDescent="0.25">
      <c r="A10" s="25"/>
      <c r="B10" s="38" t="s">
        <v>23</v>
      </c>
      <c r="C10" s="26">
        <v>538</v>
      </c>
      <c r="D10" s="5">
        <v>65</v>
      </c>
      <c r="E10" s="18">
        <f t="shared" ref="E10" si="2">SUM(F10:G10)*12</f>
        <v>259284</v>
      </c>
      <c r="F10" s="29">
        <v>17000</v>
      </c>
      <c r="G10" s="19">
        <v>4607</v>
      </c>
      <c r="H10" s="31">
        <v>1.0233000000000001</v>
      </c>
      <c r="I10" s="31">
        <v>1.0162866449511401</v>
      </c>
      <c r="J10" s="31">
        <v>1</v>
      </c>
      <c r="K10" s="22">
        <v>1.0149999999999999</v>
      </c>
      <c r="L10" s="32">
        <f t="shared" si="1"/>
        <v>17790000</v>
      </c>
      <c r="M10" s="32">
        <v>13107700</v>
      </c>
      <c r="N10" s="32">
        <f t="shared" si="0"/>
        <v>4682300</v>
      </c>
    </row>
    <row r="11" spans="1:14" ht="15.75" x14ac:dyDescent="0.25">
      <c r="A11" s="25"/>
      <c r="B11" s="38" t="s">
        <v>28</v>
      </c>
      <c r="C11" s="26">
        <v>2</v>
      </c>
      <c r="D11" s="5">
        <v>1</v>
      </c>
      <c r="E11" s="18">
        <f>SUM(F11:G11)*12</f>
        <v>259284</v>
      </c>
      <c r="F11" s="29">
        <v>17000</v>
      </c>
      <c r="G11" s="19">
        <v>4607</v>
      </c>
      <c r="H11" s="31">
        <v>1.0233000000000001</v>
      </c>
      <c r="I11" s="31">
        <v>1.0162866449511401</v>
      </c>
      <c r="J11" s="31">
        <v>1</v>
      </c>
      <c r="K11" s="22">
        <v>1.0149999999999999</v>
      </c>
      <c r="L11" s="32">
        <f t="shared" si="1"/>
        <v>273700</v>
      </c>
      <c r="M11" s="32">
        <v>291300</v>
      </c>
      <c r="N11" s="32">
        <f t="shared" si="0"/>
        <v>-17600</v>
      </c>
    </row>
    <row r="12" spans="1:14" ht="15.75" x14ac:dyDescent="0.25">
      <c r="A12" s="25"/>
      <c r="B12" s="38" t="s">
        <v>29</v>
      </c>
      <c r="C12" s="26">
        <v>54</v>
      </c>
      <c r="D12" s="5">
        <v>5</v>
      </c>
      <c r="E12" s="18">
        <f>SUM(F12:G12)*12</f>
        <v>259284</v>
      </c>
      <c r="F12" s="29">
        <v>17000</v>
      </c>
      <c r="G12" s="19">
        <v>4607</v>
      </c>
      <c r="H12" s="31">
        <v>1.0233000000000001</v>
      </c>
      <c r="I12" s="31">
        <v>1.0162866449511401</v>
      </c>
      <c r="J12" s="31">
        <v>1</v>
      </c>
      <c r="K12" s="22">
        <v>1.0149999999999999</v>
      </c>
      <c r="L12" s="32">
        <f t="shared" si="1"/>
        <v>1368500</v>
      </c>
      <c r="M12" s="32">
        <v>1578800</v>
      </c>
      <c r="N12" s="32">
        <f t="shared" si="0"/>
        <v>-210300</v>
      </c>
    </row>
    <row r="13" spans="1:14" s="46" customFormat="1" ht="30" customHeight="1" x14ac:dyDescent="0.25">
      <c r="A13" s="42"/>
      <c r="B13" s="43" t="s">
        <v>38</v>
      </c>
      <c r="C13" s="44">
        <f>SUM(C14:C20)</f>
        <v>1183</v>
      </c>
      <c r="D13" s="45">
        <f>SUM(D14:D20)</f>
        <v>58.33</v>
      </c>
      <c r="E13" s="45"/>
      <c r="F13" s="45"/>
      <c r="G13" s="45"/>
      <c r="H13" s="45"/>
      <c r="I13" s="31">
        <v>1.0162866449511401</v>
      </c>
      <c r="J13" s="31">
        <v>1</v>
      </c>
      <c r="K13" s="47"/>
      <c r="L13" s="47">
        <f>SUM(L14:L20)</f>
        <v>15964800</v>
      </c>
      <c r="M13" s="47">
        <v>19516200</v>
      </c>
      <c r="N13" s="47">
        <f t="shared" si="0"/>
        <v>-3551400</v>
      </c>
    </row>
    <row r="14" spans="1:14" ht="30" x14ac:dyDescent="0.25">
      <c r="A14" s="25"/>
      <c r="B14" s="37" t="s">
        <v>20</v>
      </c>
      <c r="C14" s="26">
        <v>596</v>
      </c>
      <c r="D14" s="5">
        <v>20</v>
      </c>
      <c r="E14" s="18">
        <f t="shared" ref="E14:E20" si="3">SUM(F14:G14)*12</f>
        <v>259284</v>
      </c>
      <c r="F14" s="29">
        <v>17000</v>
      </c>
      <c r="G14" s="19">
        <v>4607</v>
      </c>
      <c r="H14" s="31">
        <v>1.0233000000000001</v>
      </c>
      <c r="I14" s="31">
        <v>1.0162866449511401</v>
      </c>
      <c r="J14" s="31">
        <v>1</v>
      </c>
      <c r="K14" s="22">
        <v>1.0149999999999999</v>
      </c>
      <c r="L14" s="32">
        <f t="shared" ref="L14:L20" si="4">ROUNDUP(D14*E14*K14*H14*I14*J14/100,0)*100</f>
        <v>5473900</v>
      </c>
      <c r="M14" s="32">
        <v>6408200</v>
      </c>
      <c r="N14" s="32">
        <f t="shared" si="0"/>
        <v>-934300</v>
      </c>
    </row>
    <row r="15" spans="1:14" ht="30" x14ac:dyDescent="0.25">
      <c r="A15" s="25"/>
      <c r="B15" s="37" t="s">
        <v>21</v>
      </c>
      <c r="C15" s="26">
        <v>192</v>
      </c>
      <c r="D15" s="5">
        <v>10</v>
      </c>
      <c r="E15" s="18">
        <f t="shared" si="3"/>
        <v>259284</v>
      </c>
      <c r="F15" s="29">
        <v>17000</v>
      </c>
      <c r="G15" s="19">
        <v>4607</v>
      </c>
      <c r="H15" s="31">
        <v>1.0233000000000001</v>
      </c>
      <c r="I15" s="31">
        <v>1.0162866449511401</v>
      </c>
      <c r="J15" s="31">
        <v>1</v>
      </c>
      <c r="K15" s="22">
        <v>1.0149999999999999</v>
      </c>
      <c r="L15" s="32">
        <f t="shared" si="4"/>
        <v>2737000</v>
      </c>
      <c r="M15" s="32">
        <v>2912900</v>
      </c>
      <c r="N15" s="32">
        <f t="shared" si="0"/>
        <v>-175900</v>
      </c>
    </row>
    <row r="16" spans="1:14" ht="15.75" x14ac:dyDescent="0.25">
      <c r="A16" s="25"/>
      <c r="B16" s="40" t="s">
        <v>31</v>
      </c>
      <c r="C16" s="26">
        <v>36</v>
      </c>
      <c r="D16" s="5">
        <v>0</v>
      </c>
      <c r="E16" s="18">
        <f t="shared" si="3"/>
        <v>259284</v>
      </c>
      <c r="F16" s="29">
        <v>17000</v>
      </c>
      <c r="G16" s="19">
        <v>4607</v>
      </c>
      <c r="H16" s="31">
        <v>1.0233000000000001</v>
      </c>
      <c r="I16" s="31">
        <v>1.0162866449511401</v>
      </c>
      <c r="J16" s="31">
        <v>1</v>
      </c>
      <c r="K16" s="22">
        <v>1.0149999999999999</v>
      </c>
      <c r="L16" s="32">
        <f t="shared" si="4"/>
        <v>0</v>
      </c>
      <c r="M16" s="32">
        <v>1456500</v>
      </c>
      <c r="N16" s="32">
        <f t="shared" si="0"/>
        <v>-1456500</v>
      </c>
    </row>
    <row r="17" spans="1:14" ht="30" x14ac:dyDescent="0.25">
      <c r="A17" s="25"/>
      <c r="B17" s="37" t="s">
        <v>22</v>
      </c>
      <c r="C17" s="26">
        <v>233</v>
      </c>
      <c r="D17" s="5">
        <v>8</v>
      </c>
      <c r="E17" s="18">
        <f t="shared" si="3"/>
        <v>259284</v>
      </c>
      <c r="F17" s="29">
        <v>17000</v>
      </c>
      <c r="G17" s="19">
        <v>4607</v>
      </c>
      <c r="H17" s="31">
        <v>1.0233000000000001</v>
      </c>
      <c r="I17" s="31">
        <v>1.0162866449511401</v>
      </c>
      <c r="J17" s="31">
        <v>1</v>
      </c>
      <c r="K17" s="22">
        <v>1.0149999999999999</v>
      </c>
      <c r="L17" s="32">
        <f t="shared" si="4"/>
        <v>2189600</v>
      </c>
      <c r="M17" s="32">
        <v>2621600</v>
      </c>
      <c r="N17" s="32">
        <f t="shared" si="0"/>
        <v>-432000</v>
      </c>
    </row>
    <row r="18" spans="1:14" ht="30" x14ac:dyDescent="0.25">
      <c r="A18" s="25"/>
      <c r="B18" s="39" t="s">
        <v>24</v>
      </c>
      <c r="C18" s="26">
        <v>44</v>
      </c>
      <c r="D18" s="5">
        <v>10</v>
      </c>
      <c r="E18" s="18">
        <f t="shared" si="3"/>
        <v>259284</v>
      </c>
      <c r="F18" s="29">
        <v>17000</v>
      </c>
      <c r="G18" s="19">
        <v>4607</v>
      </c>
      <c r="H18" s="31">
        <v>1.0233000000000001</v>
      </c>
      <c r="I18" s="31">
        <v>1.0162866449511401</v>
      </c>
      <c r="J18" s="31">
        <v>1</v>
      </c>
      <c r="K18" s="22">
        <v>1.0149999999999999</v>
      </c>
      <c r="L18" s="32">
        <f t="shared" si="4"/>
        <v>2737000</v>
      </c>
      <c r="M18" s="32">
        <v>3204100</v>
      </c>
      <c r="N18" s="32">
        <f t="shared" si="0"/>
        <v>-467100</v>
      </c>
    </row>
    <row r="19" spans="1:14" ht="15.75" x14ac:dyDescent="0.25">
      <c r="A19" s="25"/>
      <c r="B19" s="40" t="s">
        <v>36</v>
      </c>
      <c r="C19" s="26">
        <v>58</v>
      </c>
      <c r="D19" s="5">
        <v>4</v>
      </c>
      <c r="E19" s="18">
        <f t="shared" si="3"/>
        <v>259284</v>
      </c>
      <c r="F19" s="29">
        <v>17000</v>
      </c>
      <c r="G19" s="19">
        <v>4607</v>
      </c>
      <c r="H19" s="31">
        <v>1.0233000000000001</v>
      </c>
      <c r="I19" s="31">
        <v>1.0162866449511401</v>
      </c>
      <c r="J19" s="31">
        <v>1</v>
      </c>
      <c r="K19" s="22">
        <v>1.0149999999999999</v>
      </c>
      <c r="L19" s="32">
        <f t="shared" si="4"/>
        <v>1094800</v>
      </c>
      <c r="M19" s="32">
        <v>1165200</v>
      </c>
      <c r="N19" s="32">
        <f t="shared" si="0"/>
        <v>-70400</v>
      </c>
    </row>
    <row r="20" spans="1:14" ht="30" x14ac:dyDescent="0.25">
      <c r="A20" s="25"/>
      <c r="B20" s="37" t="s">
        <v>25</v>
      </c>
      <c r="C20" s="26">
        <v>24</v>
      </c>
      <c r="D20" s="5">
        <v>6.33</v>
      </c>
      <c r="E20" s="18">
        <f t="shared" si="3"/>
        <v>259284</v>
      </c>
      <c r="F20" s="29">
        <v>17000</v>
      </c>
      <c r="G20" s="19">
        <v>4607</v>
      </c>
      <c r="H20" s="31">
        <v>1.0233000000000001</v>
      </c>
      <c r="I20" s="31">
        <v>1.0162866449511401</v>
      </c>
      <c r="J20" s="31">
        <v>1</v>
      </c>
      <c r="K20" s="22">
        <v>1.0149999999999999</v>
      </c>
      <c r="L20" s="32">
        <f t="shared" si="4"/>
        <v>1732500</v>
      </c>
      <c r="M20" s="32">
        <v>1747700</v>
      </c>
      <c r="N20" s="32">
        <f t="shared" si="0"/>
        <v>-15200</v>
      </c>
    </row>
    <row r="21" spans="1:14" s="46" customFormat="1" ht="30" customHeight="1" x14ac:dyDescent="0.25">
      <c r="A21" s="42"/>
      <c r="B21" s="43" t="s">
        <v>39</v>
      </c>
      <c r="C21" s="44">
        <f>SUM(C22:C25)</f>
        <v>372</v>
      </c>
      <c r="D21" s="45">
        <f>SUM(D22:D25)</f>
        <v>26</v>
      </c>
      <c r="E21" s="45"/>
      <c r="F21" s="45"/>
      <c r="G21" s="45"/>
      <c r="H21" s="45"/>
      <c r="I21" s="31">
        <v>1.0162866449511401</v>
      </c>
      <c r="J21" s="31">
        <v>1</v>
      </c>
      <c r="K21" s="47"/>
      <c r="L21" s="47">
        <f>SUM(L22:L25)</f>
        <v>7116100</v>
      </c>
      <c r="M21" s="47">
        <v>6699600</v>
      </c>
      <c r="N21" s="47">
        <f t="shared" si="0"/>
        <v>416500</v>
      </c>
    </row>
    <row r="22" spans="1:14" ht="15.75" x14ac:dyDescent="0.25">
      <c r="A22" s="25"/>
      <c r="B22" s="39" t="s">
        <v>32</v>
      </c>
      <c r="C22" s="26">
        <v>226</v>
      </c>
      <c r="D22" s="5">
        <v>7</v>
      </c>
      <c r="E22" s="18">
        <f t="shared" ref="E22:E25" si="5">SUM(F22:G22)*12</f>
        <v>259284</v>
      </c>
      <c r="F22" s="29">
        <v>17000</v>
      </c>
      <c r="G22" s="19">
        <v>4607</v>
      </c>
      <c r="H22" s="31">
        <v>1.0233000000000001</v>
      </c>
      <c r="I22" s="31">
        <v>1.0162866449511401</v>
      </c>
      <c r="J22" s="31">
        <v>1</v>
      </c>
      <c r="K22" s="22">
        <v>1.0149999999999999</v>
      </c>
      <c r="L22" s="32">
        <f t="shared" ref="L22:L25" si="6">ROUNDUP(D22*E22*K22*H22*I22*J22/100,0)*100</f>
        <v>1915900</v>
      </c>
      <c r="M22" s="32">
        <v>2039000</v>
      </c>
      <c r="N22" s="32">
        <f t="shared" si="0"/>
        <v>-123100</v>
      </c>
    </row>
    <row r="23" spans="1:14" ht="15.75" x14ac:dyDescent="0.25">
      <c r="A23" s="25"/>
      <c r="B23" s="39" t="s">
        <v>33</v>
      </c>
      <c r="C23" s="26">
        <v>100</v>
      </c>
      <c r="D23" s="5">
        <v>16</v>
      </c>
      <c r="E23" s="18">
        <f t="shared" si="5"/>
        <v>259284</v>
      </c>
      <c r="F23" s="29">
        <v>17000</v>
      </c>
      <c r="G23" s="19">
        <v>4607</v>
      </c>
      <c r="H23" s="31">
        <v>1.0233000000000001</v>
      </c>
      <c r="I23" s="31">
        <v>1.0162866449511401</v>
      </c>
      <c r="J23" s="31">
        <v>1</v>
      </c>
      <c r="K23" s="22">
        <v>1.0149999999999999</v>
      </c>
      <c r="L23" s="32">
        <f t="shared" si="6"/>
        <v>4379100</v>
      </c>
      <c r="M23" s="32">
        <v>4369300</v>
      </c>
      <c r="N23" s="32">
        <f t="shared" si="0"/>
        <v>9800</v>
      </c>
    </row>
    <row r="24" spans="1:14" ht="15.75" x14ac:dyDescent="0.25">
      <c r="A24" s="25"/>
      <c r="B24" s="39" t="s">
        <v>34</v>
      </c>
      <c r="C24" s="26">
        <v>24</v>
      </c>
      <c r="D24" s="5">
        <v>0</v>
      </c>
      <c r="E24" s="18">
        <f t="shared" si="5"/>
        <v>259284</v>
      </c>
      <c r="F24" s="29">
        <v>17000</v>
      </c>
      <c r="G24" s="19">
        <v>4607</v>
      </c>
      <c r="H24" s="31">
        <v>1.0233000000000001</v>
      </c>
      <c r="I24" s="31">
        <v>1.0162866449511401</v>
      </c>
      <c r="J24" s="31">
        <v>1</v>
      </c>
      <c r="K24" s="22">
        <v>1.0149999999999999</v>
      </c>
      <c r="L24" s="32">
        <f t="shared" si="6"/>
        <v>0</v>
      </c>
      <c r="M24" s="32">
        <v>0</v>
      </c>
      <c r="N24" s="32">
        <f t="shared" si="0"/>
        <v>0</v>
      </c>
    </row>
    <row r="25" spans="1:14" ht="15.75" x14ac:dyDescent="0.25">
      <c r="A25" s="25"/>
      <c r="B25" s="39" t="s">
        <v>35</v>
      </c>
      <c r="C25" s="26">
        <v>22</v>
      </c>
      <c r="D25" s="3">
        <v>3</v>
      </c>
      <c r="E25" s="18">
        <f t="shared" si="5"/>
        <v>259284</v>
      </c>
      <c r="F25" s="29">
        <v>17000</v>
      </c>
      <c r="G25" s="19">
        <v>4607</v>
      </c>
      <c r="H25" s="31">
        <v>1.0233000000000001</v>
      </c>
      <c r="I25" s="31">
        <v>1.0162866449511401</v>
      </c>
      <c r="J25" s="31">
        <v>1</v>
      </c>
      <c r="K25" s="22">
        <v>1.0149999999999999</v>
      </c>
      <c r="L25" s="32">
        <f t="shared" si="6"/>
        <v>821100</v>
      </c>
      <c r="M25" s="32">
        <v>291300</v>
      </c>
      <c r="N25" s="32">
        <f t="shared" si="0"/>
        <v>529800</v>
      </c>
    </row>
    <row r="26" spans="1:14" ht="15.75" x14ac:dyDescent="0.25">
      <c r="A26" s="24"/>
      <c r="B26" s="4" t="s">
        <v>0</v>
      </c>
      <c r="C26" s="27">
        <f>C21+C13+C6</f>
        <v>2189</v>
      </c>
      <c r="D26" s="6">
        <f>D21+D13+D6</f>
        <v>164.32999999999998</v>
      </c>
      <c r="E26" s="18"/>
      <c r="F26" s="20"/>
      <c r="G26" s="20"/>
      <c r="H26" s="20"/>
      <c r="I26" s="20"/>
      <c r="J26" s="20"/>
      <c r="K26" s="20"/>
      <c r="L26" s="21">
        <f>L21+L13+L6</f>
        <v>44976400</v>
      </c>
      <c r="M26" s="21">
        <v>43815200</v>
      </c>
      <c r="N26" s="21">
        <f t="shared" si="0"/>
        <v>1161200</v>
      </c>
    </row>
    <row r="27" spans="1:14" x14ac:dyDescent="0.2">
      <c r="B27" s="7"/>
      <c r="C27" s="8"/>
      <c r="D27" s="8"/>
      <c r="E27" s="8"/>
      <c r="F27" s="8"/>
      <c r="G27" s="7"/>
      <c r="H27" s="7"/>
      <c r="I27" s="7"/>
      <c r="J27" s="7"/>
      <c r="K27" s="7"/>
      <c r="L27" s="28"/>
    </row>
    <row r="28" spans="1:14" s="48" customFormat="1" ht="36.75" customHeight="1" x14ac:dyDescent="0.25">
      <c r="B28" s="30" t="s">
        <v>18</v>
      </c>
      <c r="G28" s="30" t="s">
        <v>19</v>
      </c>
      <c r="K28" s="49"/>
      <c r="L28" s="50"/>
      <c r="M28" s="51"/>
    </row>
    <row r="29" spans="1:14" x14ac:dyDescent="0.2">
      <c r="B29" s="7"/>
      <c r="C29" s="12"/>
      <c r="D29" s="7"/>
      <c r="E29" s="12"/>
      <c r="F29" s="12"/>
      <c r="G29" s="7"/>
      <c r="H29" s="7"/>
      <c r="I29" s="7"/>
      <c r="J29" s="7"/>
      <c r="K29" s="7"/>
      <c r="L29" s="13"/>
    </row>
    <row r="30" spans="1:14" x14ac:dyDescent="0.2">
      <c r="B30" s="7"/>
      <c r="C30" s="12"/>
      <c r="D30" s="7"/>
      <c r="E30" s="12"/>
      <c r="F30" s="12"/>
      <c r="G30" s="7"/>
      <c r="H30" s="7"/>
      <c r="I30" s="7"/>
      <c r="J30" s="7"/>
      <c r="K30" s="7"/>
      <c r="L30" s="13"/>
    </row>
    <row r="31" spans="1:14" x14ac:dyDescent="0.2">
      <c r="B31" s="7"/>
      <c r="C31" s="12"/>
      <c r="D31" s="7"/>
      <c r="E31" s="12"/>
      <c r="F31" s="12"/>
      <c r="G31" s="7"/>
      <c r="H31" s="7"/>
      <c r="I31" s="7"/>
      <c r="J31" s="7"/>
      <c r="K31" s="7"/>
      <c r="L31" s="13"/>
    </row>
    <row r="32" spans="1:14" x14ac:dyDescent="0.2">
      <c r="B32" s="7"/>
      <c r="C32" s="12"/>
      <c r="D32" s="7"/>
      <c r="E32" s="12"/>
      <c r="F32" s="12"/>
      <c r="G32" s="7"/>
      <c r="H32" s="7"/>
      <c r="I32" s="7"/>
      <c r="J32" s="7"/>
      <c r="K32" s="7"/>
      <c r="L32" s="13"/>
    </row>
    <row r="33" spans="1:12" x14ac:dyDescent="0.2">
      <c r="B33" s="7"/>
      <c r="C33" s="12"/>
      <c r="D33" s="7"/>
      <c r="E33" s="12"/>
      <c r="F33" s="12"/>
      <c r="G33" s="7"/>
      <c r="H33" s="7"/>
      <c r="I33" s="7"/>
      <c r="J33" s="7"/>
      <c r="K33" s="7"/>
      <c r="L33" s="13"/>
    </row>
    <row r="34" spans="1:12" x14ac:dyDescent="0.2">
      <c r="B34" s="7"/>
      <c r="C34" s="12"/>
      <c r="D34" s="7"/>
      <c r="E34" s="12"/>
      <c r="F34" s="12"/>
      <c r="G34" s="7"/>
      <c r="H34" s="7"/>
      <c r="I34" s="7"/>
      <c r="J34" s="7"/>
      <c r="K34" s="7"/>
      <c r="L34" s="13"/>
    </row>
    <row r="35" spans="1:12" x14ac:dyDescent="0.2">
      <c r="B35" s="7"/>
      <c r="C35" s="12"/>
      <c r="D35" s="7"/>
      <c r="E35" s="12"/>
      <c r="F35" s="12"/>
      <c r="G35" s="7"/>
      <c r="H35" s="7"/>
      <c r="I35" s="7"/>
      <c r="J35" s="7"/>
      <c r="K35" s="7"/>
      <c r="L35" s="13"/>
    </row>
    <row r="36" spans="1:12" x14ac:dyDescent="0.2">
      <c r="B36" s="7"/>
      <c r="C36" s="12"/>
      <c r="D36" s="7"/>
      <c r="E36" s="12"/>
      <c r="F36" s="12"/>
      <c r="G36" s="7"/>
      <c r="H36" s="7"/>
      <c r="I36" s="7"/>
      <c r="J36" s="7"/>
      <c r="K36" s="7"/>
      <c r="L36" s="13"/>
    </row>
    <row r="37" spans="1:12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14"/>
    </row>
    <row r="38" spans="1:12" x14ac:dyDescent="0.2">
      <c r="B38" s="7"/>
      <c r="C38" s="7"/>
      <c r="D38" s="7"/>
      <c r="E38" s="15"/>
      <c r="F38" s="15"/>
      <c r="G38" s="7"/>
      <c r="H38" s="7"/>
      <c r="I38" s="7"/>
      <c r="J38" s="7"/>
      <c r="K38" s="7"/>
      <c r="L38" s="7"/>
    </row>
    <row r="39" spans="1:12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">
      <c r="B42" s="7"/>
      <c r="C42" s="9"/>
      <c r="D42" s="9"/>
      <c r="E42" s="9"/>
      <c r="F42" s="9"/>
      <c r="G42" s="7"/>
      <c r="H42" s="7"/>
      <c r="I42" s="7"/>
      <c r="J42" s="7"/>
      <c r="K42" s="7"/>
      <c r="L42" s="7"/>
    </row>
    <row r="43" spans="1:12" x14ac:dyDescent="0.2">
      <c r="B43" s="7"/>
      <c r="C43" s="9"/>
      <c r="D43" s="9"/>
      <c r="E43" s="9"/>
      <c r="F43" s="9"/>
      <c r="G43" s="7"/>
      <c r="H43" s="7"/>
      <c r="I43" s="7"/>
      <c r="J43" s="7"/>
      <c r="K43" s="7"/>
      <c r="L43" s="7"/>
    </row>
    <row r="44" spans="1:12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">
      <c r="A45" s="66"/>
      <c r="B45" s="67"/>
      <c r="C45" s="67"/>
      <c r="D45" s="10"/>
      <c r="E45" s="67"/>
      <c r="F45" s="54"/>
      <c r="G45" s="67"/>
      <c r="H45" s="54"/>
      <c r="I45" s="54"/>
      <c r="J45" s="54"/>
      <c r="K45" s="54"/>
      <c r="L45" s="67"/>
    </row>
    <row r="46" spans="1:12" x14ac:dyDescent="0.2">
      <c r="A46" s="66"/>
      <c r="B46" s="67"/>
      <c r="C46" s="67"/>
      <c r="D46" s="68"/>
      <c r="E46" s="67"/>
      <c r="F46" s="54"/>
      <c r="G46" s="67"/>
      <c r="H46" s="54"/>
      <c r="I46" s="54"/>
      <c r="J46" s="54"/>
      <c r="K46" s="54"/>
      <c r="L46" s="67"/>
    </row>
    <row r="47" spans="1:12" x14ac:dyDescent="0.2">
      <c r="A47" s="66"/>
      <c r="B47" s="67"/>
      <c r="C47" s="67"/>
      <c r="D47" s="68"/>
      <c r="E47" s="67"/>
      <c r="F47" s="54"/>
      <c r="G47" s="67"/>
      <c r="H47" s="54"/>
      <c r="I47" s="54"/>
      <c r="J47" s="54"/>
      <c r="K47" s="54"/>
      <c r="L47" s="67"/>
    </row>
    <row r="48" spans="1:12" x14ac:dyDescent="0.2">
      <c r="A48" s="52"/>
      <c r="B48" s="54"/>
      <c r="C48" s="54"/>
      <c r="D48" s="54"/>
      <c r="E48" s="54"/>
      <c r="F48" s="54"/>
      <c r="G48" s="11"/>
      <c r="H48" s="11"/>
      <c r="I48" s="11"/>
      <c r="J48" s="11"/>
      <c r="K48" s="11"/>
      <c r="L48" s="11"/>
    </row>
    <row r="49" spans="1:12" x14ac:dyDescent="0.2">
      <c r="A49" s="11"/>
      <c r="B49" s="11"/>
      <c r="C49" s="11"/>
      <c r="D49" s="11"/>
      <c r="E49" s="11"/>
      <c r="F49" s="11"/>
      <c r="G49" s="7"/>
      <c r="H49" s="7"/>
      <c r="I49" s="7"/>
      <c r="J49" s="7"/>
      <c r="K49" s="7"/>
      <c r="L49" s="7"/>
    </row>
    <row r="50" spans="1:12" x14ac:dyDescent="0.2">
      <c r="B50" s="7"/>
      <c r="C50" s="11"/>
      <c r="D50" s="11"/>
      <c r="E50" s="11"/>
      <c r="F50" s="11"/>
      <c r="G50" s="7"/>
      <c r="H50" s="7"/>
      <c r="I50" s="7"/>
      <c r="J50" s="7"/>
      <c r="K50" s="7"/>
      <c r="L50" s="7"/>
    </row>
    <row r="51" spans="1:12" x14ac:dyDescent="0.2">
      <c r="B51" s="7"/>
      <c r="C51" s="12"/>
      <c r="D51" s="7"/>
      <c r="E51" s="12"/>
      <c r="F51" s="12"/>
      <c r="G51" s="7"/>
      <c r="H51" s="7"/>
      <c r="I51" s="7"/>
      <c r="J51" s="7"/>
      <c r="K51" s="7"/>
      <c r="L51" s="13"/>
    </row>
    <row r="52" spans="1:12" x14ac:dyDescent="0.2">
      <c r="B52" s="7"/>
      <c r="C52" s="12"/>
      <c r="D52" s="7"/>
      <c r="E52" s="12"/>
      <c r="F52" s="12"/>
      <c r="G52" s="7"/>
      <c r="H52" s="7"/>
      <c r="I52" s="7"/>
      <c r="J52" s="7"/>
      <c r="K52" s="7"/>
      <c r="L52" s="13"/>
    </row>
    <row r="53" spans="1:12" x14ac:dyDescent="0.2">
      <c r="B53" s="7"/>
      <c r="C53" s="12"/>
      <c r="D53" s="7"/>
      <c r="E53" s="12"/>
      <c r="F53" s="12"/>
      <c r="G53" s="7"/>
      <c r="H53" s="7"/>
      <c r="I53" s="7"/>
      <c r="J53" s="7"/>
      <c r="K53" s="7"/>
      <c r="L53" s="13"/>
    </row>
    <row r="54" spans="1:12" x14ac:dyDescent="0.2">
      <c r="B54" s="7"/>
      <c r="C54" s="12"/>
      <c r="D54" s="7"/>
      <c r="E54" s="12"/>
      <c r="F54" s="12"/>
      <c r="G54" s="7"/>
      <c r="H54" s="7"/>
      <c r="I54" s="7"/>
      <c r="J54" s="7"/>
      <c r="K54" s="7"/>
      <c r="L54" s="13"/>
    </row>
    <row r="55" spans="1:12" x14ac:dyDescent="0.2">
      <c r="B55" s="7"/>
      <c r="C55" s="12"/>
      <c r="D55" s="7"/>
      <c r="E55" s="12"/>
      <c r="F55" s="12"/>
      <c r="G55" s="7"/>
      <c r="H55" s="7"/>
      <c r="I55" s="7"/>
      <c r="J55" s="7"/>
      <c r="K55" s="7"/>
      <c r="L55" s="13"/>
    </row>
    <row r="56" spans="1:12" x14ac:dyDescent="0.2">
      <c r="B56" s="7"/>
      <c r="C56" s="12"/>
      <c r="D56" s="7"/>
      <c r="E56" s="12"/>
      <c r="F56" s="12"/>
      <c r="G56" s="7"/>
      <c r="H56" s="7"/>
      <c r="I56" s="7"/>
      <c r="J56" s="7"/>
      <c r="K56" s="7"/>
      <c r="L56" s="13"/>
    </row>
    <row r="57" spans="1:12" x14ac:dyDescent="0.2">
      <c r="B57" s="7"/>
      <c r="C57" s="12"/>
      <c r="D57" s="7"/>
      <c r="E57" s="12"/>
      <c r="F57" s="12"/>
      <c r="G57" s="7"/>
      <c r="H57" s="7"/>
      <c r="I57" s="7"/>
      <c r="J57" s="7"/>
      <c r="K57" s="7"/>
      <c r="L57" s="13"/>
    </row>
    <row r="58" spans="1:12" x14ac:dyDescent="0.2">
      <c r="B58" s="7"/>
      <c r="C58" s="12"/>
      <c r="D58" s="7"/>
      <c r="E58" s="12"/>
      <c r="F58" s="12"/>
      <c r="G58" s="7"/>
      <c r="H58" s="7"/>
      <c r="I58" s="7"/>
      <c r="J58" s="7"/>
      <c r="K58" s="7"/>
      <c r="L58" s="13"/>
    </row>
    <row r="59" spans="1:12" x14ac:dyDescent="0.2">
      <c r="B59" s="7"/>
      <c r="C59" s="12"/>
      <c r="D59" s="7"/>
      <c r="E59" s="12"/>
      <c r="F59" s="12"/>
      <c r="G59" s="7"/>
      <c r="H59" s="7"/>
      <c r="I59" s="7"/>
      <c r="J59" s="7"/>
      <c r="K59" s="7"/>
      <c r="L59" s="13"/>
    </row>
    <row r="60" spans="1:12" x14ac:dyDescent="0.2">
      <c r="B60" s="7"/>
      <c r="C60" s="12"/>
      <c r="D60" s="7"/>
      <c r="E60" s="12"/>
      <c r="F60" s="12"/>
      <c r="G60" s="7"/>
      <c r="H60" s="7"/>
      <c r="I60" s="7"/>
      <c r="J60" s="7"/>
      <c r="K60" s="7"/>
      <c r="L60" s="13"/>
    </row>
    <row r="61" spans="1:12" x14ac:dyDescent="0.2">
      <c r="B61" s="7"/>
      <c r="C61" s="12"/>
      <c r="D61" s="7"/>
      <c r="E61" s="12"/>
      <c r="F61" s="12"/>
      <c r="G61" s="7"/>
      <c r="H61" s="7"/>
      <c r="I61" s="7"/>
      <c r="J61" s="7"/>
      <c r="K61" s="7"/>
      <c r="L61" s="13"/>
    </row>
    <row r="62" spans="1:12" x14ac:dyDescent="0.2">
      <c r="B62" s="7"/>
      <c r="C62" s="12"/>
      <c r="D62" s="7"/>
      <c r="E62" s="12"/>
      <c r="F62" s="12"/>
      <c r="G62" s="7"/>
      <c r="H62" s="7"/>
      <c r="I62" s="7"/>
      <c r="J62" s="7"/>
      <c r="K62" s="7"/>
      <c r="L62" s="13"/>
    </row>
    <row r="63" spans="1:12" x14ac:dyDescent="0.2">
      <c r="B63" s="7"/>
      <c r="C63" s="12"/>
      <c r="D63" s="7"/>
      <c r="E63" s="12"/>
      <c r="F63" s="12"/>
      <c r="G63" s="7"/>
      <c r="H63" s="7"/>
      <c r="I63" s="7"/>
      <c r="J63" s="7"/>
      <c r="K63" s="7"/>
      <c r="L63" s="13"/>
    </row>
    <row r="64" spans="1:12" x14ac:dyDescent="0.2">
      <c r="B64" s="7"/>
      <c r="C64" s="12"/>
      <c r="D64" s="7"/>
      <c r="E64" s="12"/>
      <c r="F64" s="12"/>
      <c r="G64" s="7"/>
      <c r="H64" s="7"/>
      <c r="I64" s="7"/>
      <c r="J64" s="7"/>
      <c r="K64" s="7"/>
      <c r="L64" s="13"/>
    </row>
    <row r="65" spans="2:12" x14ac:dyDescent="0.2">
      <c r="B65" s="7"/>
      <c r="C65" s="12"/>
      <c r="D65" s="7"/>
      <c r="E65" s="12"/>
      <c r="F65" s="12"/>
      <c r="G65" s="7"/>
      <c r="H65" s="7"/>
      <c r="I65" s="7"/>
      <c r="J65" s="7"/>
      <c r="K65" s="7"/>
      <c r="L65" s="13"/>
    </row>
    <row r="66" spans="2:12" x14ac:dyDescent="0.2">
      <c r="B66" s="7"/>
      <c r="C66" s="12"/>
      <c r="D66" s="7"/>
      <c r="E66" s="12"/>
      <c r="F66" s="12"/>
      <c r="G66" s="7"/>
      <c r="H66" s="7"/>
      <c r="I66" s="7"/>
      <c r="J66" s="7"/>
      <c r="K66" s="7"/>
      <c r="L66" s="13"/>
    </row>
    <row r="67" spans="2:12" x14ac:dyDescent="0.2">
      <c r="B67" s="7"/>
      <c r="C67" s="12"/>
      <c r="D67" s="7"/>
      <c r="E67" s="12"/>
      <c r="F67" s="12"/>
      <c r="G67" s="7"/>
      <c r="H67" s="7"/>
      <c r="I67" s="7"/>
      <c r="J67" s="7"/>
      <c r="K67" s="7"/>
      <c r="L67" s="13"/>
    </row>
    <row r="68" spans="2:12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14"/>
    </row>
    <row r="69" spans="2:12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</sheetData>
  <mergeCells count="19">
    <mergeCell ref="L4:L5"/>
    <mergeCell ref="M4:M5"/>
    <mergeCell ref="F4:G4"/>
    <mergeCell ref="K4:K5"/>
    <mergeCell ref="B1:L2"/>
    <mergeCell ref="H4:J4"/>
    <mergeCell ref="N4:N5"/>
    <mergeCell ref="A45:A47"/>
    <mergeCell ref="B45:B47"/>
    <mergeCell ref="C45:C47"/>
    <mergeCell ref="E45:E47"/>
    <mergeCell ref="G45:G47"/>
    <mergeCell ref="L45:L47"/>
    <mergeCell ref="D46:D47"/>
    <mergeCell ref="A4:A5"/>
    <mergeCell ref="B4:B5"/>
    <mergeCell ref="C4:C5"/>
    <mergeCell ref="D4:D5"/>
    <mergeCell ref="E4:E5"/>
  </mergeCells>
  <pageMargins left="0" right="0" top="0" bottom="0" header="0" footer="0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8" zoomScaleNormal="100" workbookViewId="0">
      <selection activeCell="B1" sqref="B1:M28"/>
    </sheetView>
  </sheetViews>
  <sheetFormatPr defaultColWidth="9.140625" defaultRowHeight="12.75" x14ac:dyDescent="0.2"/>
  <cols>
    <col min="1" max="1" width="4.7109375" style="7" customWidth="1"/>
    <col min="2" max="2" width="45" style="1" customWidth="1"/>
    <col min="3" max="3" width="15.28515625" style="1" customWidth="1"/>
    <col min="4" max="4" width="18" style="1" customWidth="1"/>
    <col min="5" max="5" width="33.42578125" style="1" customWidth="1"/>
    <col min="6" max="6" width="17.140625" style="1" customWidth="1"/>
    <col min="7" max="7" width="26.7109375" style="1" customWidth="1"/>
    <col min="8" max="11" width="15.5703125" style="1" customWidth="1"/>
    <col min="12" max="12" width="18.85546875" style="1" customWidth="1"/>
    <col min="13" max="13" width="25.85546875" style="1" customWidth="1"/>
    <col min="14" max="15" width="20.85546875" style="1" hidden="1" customWidth="1"/>
    <col min="16" max="16" width="0" style="1" hidden="1" customWidth="1"/>
    <col min="17" max="16384" width="9.140625" style="1"/>
  </cols>
  <sheetData>
    <row r="1" spans="1:15" ht="12.75" customHeight="1" x14ac:dyDescent="0.2">
      <c r="B1" s="72" t="s">
        <v>43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38.25" customHeight="1" x14ac:dyDescent="0.2">
      <c r="A2" s="2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5.75" x14ac:dyDescent="0.25">
      <c r="A3" s="2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6" customFormat="1" ht="47.45" customHeight="1" x14ac:dyDescent="0.2">
      <c r="A4" s="77"/>
      <c r="B4" s="64" t="s">
        <v>1</v>
      </c>
      <c r="C4" s="70" t="s">
        <v>44</v>
      </c>
      <c r="D4" s="64" t="s">
        <v>10</v>
      </c>
      <c r="E4" s="64" t="s">
        <v>2</v>
      </c>
      <c r="F4" s="73" t="s">
        <v>3</v>
      </c>
      <c r="G4" s="74"/>
      <c r="H4" s="78" t="s">
        <v>14</v>
      </c>
      <c r="I4" s="79"/>
      <c r="J4" s="79"/>
      <c r="K4" s="80"/>
      <c r="L4" s="64" t="s">
        <v>6</v>
      </c>
      <c r="M4" s="64" t="s">
        <v>7</v>
      </c>
      <c r="N4" s="64" t="s">
        <v>7</v>
      </c>
      <c r="O4" s="64" t="s">
        <v>7</v>
      </c>
    </row>
    <row r="5" spans="1:15" s="16" customFormat="1" ht="159.75" customHeight="1" x14ac:dyDescent="0.2">
      <c r="A5" s="77"/>
      <c r="B5" s="75"/>
      <c r="C5" s="71"/>
      <c r="D5" s="75"/>
      <c r="E5" s="75"/>
      <c r="F5" s="17" t="s">
        <v>4</v>
      </c>
      <c r="G5" s="35" t="s">
        <v>5</v>
      </c>
      <c r="H5" s="35" t="s">
        <v>15</v>
      </c>
      <c r="I5" s="33" t="s">
        <v>16</v>
      </c>
      <c r="J5" s="35" t="s">
        <v>17</v>
      </c>
      <c r="K5" s="53" t="s">
        <v>42</v>
      </c>
      <c r="L5" s="75"/>
      <c r="M5" s="75"/>
      <c r="N5" s="75"/>
      <c r="O5" s="75"/>
    </row>
    <row r="6" spans="1:15" s="46" customFormat="1" ht="27" customHeight="1" x14ac:dyDescent="0.25">
      <c r="A6" s="42"/>
      <c r="B6" s="43" t="s">
        <v>37</v>
      </c>
      <c r="C6" s="44">
        <f>SUM(C7:C12)</f>
        <v>634</v>
      </c>
      <c r="D6" s="45">
        <f>SUM(D7:D12)</f>
        <v>85</v>
      </c>
      <c r="E6" s="45"/>
      <c r="F6" s="45"/>
      <c r="G6" s="45"/>
      <c r="H6" s="45"/>
      <c r="I6" s="45"/>
      <c r="J6" s="41"/>
      <c r="K6" s="41"/>
      <c r="L6" s="47"/>
      <c r="M6" s="47">
        <f>SUM(M7:M12)</f>
        <v>23263900</v>
      </c>
      <c r="N6" s="47">
        <v>17599400</v>
      </c>
      <c r="O6" s="47">
        <f>M6-N6</f>
        <v>5664500</v>
      </c>
    </row>
    <row r="7" spans="1:15" ht="15.75" x14ac:dyDescent="0.25">
      <c r="A7" s="25"/>
      <c r="B7" s="38" t="s">
        <v>26</v>
      </c>
      <c r="C7" s="26">
        <v>32</v>
      </c>
      <c r="D7" s="5">
        <v>6</v>
      </c>
      <c r="E7" s="18">
        <f>SUM(F7:G7)*12</f>
        <v>259284</v>
      </c>
      <c r="F7" s="29">
        <v>17000</v>
      </c>
      <c r="G7" s="19">
        <v>4607</v>
      </c>
      <c r="H7" s="31">
        <v>1.0233000000000001</v>
      </c>
      <c r="I7" s="31">
        <v>1.0162866449511401</v>
      </c>
      <c r="J7" s="31">
        <v>1</v>
      </c>
      <c r="K7" s="31">
        <v>1</v>
      </c>
      <c r="L7" s="22">
        <v>1.0149999999999999</v>
      </c>
      <c r="M7" s="32">
        <f>ROUNDUP(D7*E7*L7*H7*I7*J7*K7/100,0)*100</f>
        <v>1642200</v>
      </c>
      <c r="N7" s="32">
        <v>2039000</v>
      </c>
      <c r="O7" s="32">
        <f t="shared" ref="O7:O26" si="0">M7-N7</f>
        <v>-396800</v>
      </c>
    </row>
    <row r="8" spans="1:15" ht="15.75" x14ac:dyDescent="0.25">
      <c r="A8" s="25"/>
      <c r="B8" s="38" t="s">
        <v>30</v>
      </c>
      <c r="C8" s="26">
        <v>5</v>
      </c>
      <c r="D8" s="5">
        <v>3</v>
      </c>
      <c r="E8" s="18">
        <f>SUM(F8:G8)*12</f>
        <v>259284</v>
      </c>
      <c r="F8" s="29">
        <v>17000</v>
      </c>
      <c r="G8" s="19">
        <v>4607</v>
      </c>
      <c r="H8" s="31">
        <v>1.0233000000000001</v>
      </c>
      <c r="I8" s="31">
        <v>1.0162866449511401</v>
      </c>
      <c r="J8" s="31">
        <v>1</v>
      </c>
      <c r="K8" s="31">
        <v>1</v>
      </c>
      <c r="L8" s="22">
        <v>1.0149999999999999</v>
      </c>
      <c r="M8" s="32">
        <f>ROUNDUP(D8*E8*L8*H8*I8*J8*K8/100,0)*100</f>
        <v>821100</v>
      </c>
      <c r="N8" s="32">
        <v>582600</v>
      </c>
      <c r="O8" s="32">
        <f t="shared" si="0"/>
        <v>238500</v>
      </c>
    </row>
    <row r="9" spans="1:15" ht="15.75" x14ac:dyDescent="0.25">
      <c r="A9" s="25"/>
      <c r="B9" s="38" t="s">
        <v>27</v>
      </c>
      <c r="C9" s="26">
        <v>3</v>
      </c>
      <c r="D9" s="5">
        <v>0</v>
      </c>
      <c r="E9" s="18">
        <f>SUM(F9:G9)*12</f>
        <v>259284</v>
      </c>
      <c r="F9" s="29">
        <v>17000</v>
      </c>
      <c r="G9" s="19">
        <v>4607</v>
      </c>
      <c r="H9" s="31">
        <v>1.0233000000000001</v>
      </c>
      <c r="I9" s="31">
        <v>1.0162866449511401</v>
      </c>
      <c r="J9" s="31">
        <v>1</v>
      </c>
      <c r="K9" s="31">
        <v>1</v>
      </c>
      <c r="L9" s="22">
        <v>1.0149999999999999</v>
      </c>
      <c r="M9" s="32">
        <f t="shared" ref="M9:M25" si="1">ROUNDUP(D9*E9*L9*H9*I9*J9*K9/100,0)*100</f>
        <v>0</v>
      </c>
      <c r="N9" s="32">
        <v>0</v>
      </c>
      <c r="O9" s="32">
        <f t="shared" si="0"/>
        <v>0</v>
      </c>
    </row>
    <row r="10" spans="1:15" ht="15.75" x14ac:dyDescent="0.25">
      <c r="A10" s="25"/>
      <c r="B10" s="38" t="s">
        <v>23</v>
      </c>
      <c r="C10" s="26">
        <v>538</v>
      </c>
      <c r="D10" s="5">
        <v>70</v>
      </c>
      <c r="E10" s="18">
        <f t="shared" ref="E10" si="2">SUM(F10:G10)*12</f>
        <v>259284</v>
      </c>
      <c r="F10" s="29">
        <v>17000</v>
      </c>
      <c r="G10" s="19">
        <v>4607</v>
      </c>
      <c r="H10" s="31">
        <v>1.0233000000000001</v>
      </c>
      <c r="I10" s="31">
        <v>1.0162866449511401</v>
      </c>
      <c r="J10" s="31">
        <v>1</v>
      </c>
      <c r="K10" s="31">
        <v>1</v>
      </c>
      <c r="L10" s="22">
        <v>1.0149999999999999</v>
      </c>
      <c r="M10" s="32">
        <f t="shared" si="1"/>
        <v>19158400</v>
      </c>
      <c r="N10" s="32">
        <v>13107700</v>
      </c>
      <c r="O10" s="32">
        <f t="shared" si="0"/>
        <v>6050700</v>
      </c>
    </row>
    <row r="11" spans="1:15" ht="15.75" x14ac:dyDescent="0.25">
      <c r="A11" s="25"/>
      <c r="B11" s="38" t="s">
        <v>28</v>
      </c>
      <c r="C11" s="26">
        <v>2</v>
      </c>
      <c r="D11" s="5">
        <v>1</v>
      </c>
      <c r="E11" s="18">
        <f>SUM(F11:G11)*12</f>
        <v>259284</v>
      </c>
      <c r="F11" s="29">
        <v>17000</v>
      </c>
      <c r="G11" s="19">
        <v>4607</v>
      </c>
      <c r="H11" s="31">
        <v>1.0233000000000001</v>
      </c>
      <c r="I11" s="31">
        <v>1.0162866449511401</v>
      </c>
      <c r="J11" s="31">
        <v>1</v>
      </c>
      <c r="K11" s="31">
        <v>1</v>
      </c>
      <c r="L11" s="22">
        <v>1.0149999999999999</v>
      </c>
      <c r="M11" s="32">
        <f t="shared" si="1"/>
        <v>273700</v>
      </c>
      <c r="N11" s="32">
        <v>291300</v>
      </c>
      <c r="O11" s="32">
        <f t="shared" si="0"/>
        <v>-17600</v>
      </c>
    </row>
    <row r="12" spans="1:15" ht="15.75" x14ac:dyDescent="0.25">
      <c r="A12" s="25"/>
      <c r="B12" s="38" t="s">
        <v>29</v>
      </c>
      <c r="C12" s="26">
        <v>54</v>
      </c>
      <c r="D12" s="5">
        <v>5</v>
      </c>
      <c r="E12" s="18">
        <f>SUM(F12:G12)*12</f>
        <v>259284</v>
      </c>
      <c r="F12" s="29">
        <v>17000</v>
      </c>
      <c r="G12" s="19">
        <v>4607</v>
      </c>
      <c r="H12" s="31">
        <v>1.0233000000000001</v>
      </c>
      <c r="I12" s="31">
        <v>1.0162866449511401</v>
      </c>
      <c r="J12" s="31">
        <v>1</v>
      </c>
      <c r="K12" s="31">
        <v>1</v>
      </c>
      <c r="L12" s="22">
        <v>1.0149999999999999</v>
      </c>
      <c r="M12" s="32">
        <f t="shared" si="1"/>
        <v>1368500</v>
      </c>
      <c r="N12" s="32">
        <v>1578800</v>
      </c>
      <c r="O12" s="32">
        <f t="shared" si="0"/>
        <v>-210300</v>
      </c>
    </row>
    <row r="13" spans="1:15" s="46" customFormat="1" ht="30" customHeight="1" x14ac:dyDescent="0.25">
      <c r="A13" s="42"/>
      <c r="B13" s="43" t="s">
        <v>38</v>
      </c>
      <c r="C13" s="44">
        <f>SUM(C14:C20)</f>
        <v>1183</v>
      </c>
      <c r="D13" s="45">
        <f>SUM(D14:D20)</f>
        <v>59.83</v>
      </c>
      <c r="E13" s="45"/>
      <c r="F13" s="45"/>
      <c r="G13" s="45"/>
      <c r="H13" s="45"/>
      <c r="I13" s="31">
        <v>1.0162866449511401</v>
      </c>
      <c r="J13" s="31">
        <v>1</v>
      </c>
      <c r="K13" s="31">
        <v>1</v>
      </c>
      <c r="L13" s="47"/>
      <c r="M13" s="47">
        <f>SUM(M14:M20)</f>
        <v>16375400</v>
      </c>
      <c r="N13" s="47">
        <v>19516200</v>
      </c>
      <c r="O13" s="47">
        <f t="shared" si="0"/>
        <v>-3140800</v>
      </c>
    </row>
    <row r="14" spans="1:15" ht="30" x14ac:dyDescent="0.25">
      <c r="A14" s="25"/>
      <c r="B14" s="37" t="s">
        <v>20</v>
      </c>
      <c r="C14" s="26">
        <v>596</v>
      </c>
      <c r="D14" s="5">
        <v>20</v>
      </c>
      <c r="E14" s="18">
        <f t="shared" ref="E14:E20" si="3">SUM(F14:G14)*12</f>
        <v>259284</v>
      </c>
      <c r="F14" s="29">
        <v>17000</v>
      </c>
      <c r="G14" s="19">
        <v>4607</v>
      </c>
      <c r="H14" s="31">
        <v>1.0233000000000001</v>
      </c>
      <c r="I14" s="31">
        <v>1.0162866449511401</v>
      </c>
      <c r="J14" s="31">
        <v>1</v>
      </c>
      <c r="K14" s="31">
        <v>1</v>
      </c>
      <c r="L14" s="22">
        <v>1.0149999999999999</v>
      </c>
      <c r="M14" s="32">
        <f t="shared" si="1"/>
        <v>5473900</v>
      </c>
      <c r="N14" s="32">
        <v>6408200</v>
      </c>
      <c r="O14" s="32">
        <f t="shared" si="0"/>
        <v>-934300</v>
      </c>
    </row>
    <row r="15" spans="1:15" ht="30" x14ac:dyDescent="0.25">
      <c r="A15" s="25"/>
      <c r="B15" s="37" t="s">
        <v>21</v>
      </c>
      <c r="C15" s="26">
        <v>192</v>
      </c>
      <c r="D15" s="5">
        <v>10</v>
      </c>
      <c r="E15" s="18">
        <f t="shared" si="3"/>
        <v>259284</v>
      </c>
      <c r="F15" s="29">
        <v>17000</v>
      </c>
      <c r="G15" s="19">
        <v>4607</v>
      </c>
      <c r="H15" s="31">
        <v>1.0233000000000001</v>
      </c>
      <c r="I15" s="31">
        <v>1.0162866449511401</v>
      </c>
      <c r="J15" s="31">
        <v>1</v>
      </c>
      <c r="K15" s="31">
        <v>1</v>
      </c>
      <c r="L15" s="22">
        <v>1.0149999999999999</v>
      </c>
      <c r="M15" s="32">
        <f t="shared" si="1"/>
        <v>2737000</v>
      </c>
      <c r="N15" s="32">
        <v>2912900</v>
      </c>
      <c r="O15" s="32">
        <f t="shared" si="0"/>
        <v>-175900</v>
      </c>
    </row>
    <row r="16" spans="1:15" ht="15.75" x14ac:dyDescent="0.25">
      <c r="A16" s="25"/>
      <c r="B16" s="40" t="s">
        <v>31</v>
      </c>
      <c r="C16" s="26">
        <v>36</v>
      </c>
      <c r="D16" s="5">
        <v>0</v>
      </c>
      <c r="E16" s="18">
        <f t="shared" si="3"/>
        <v>259284</v>
      </c>
      <c r="F16" s="29">
        <v>17000</v>
      </c>
      <c r="G16" s="19">
        <v>4607</v>
      </c>
      <c r="H16" s="31">
        <v>1.0233000000000001</v>
      </c>
      <c r="I16" s="31">
        <v>1.0162866449511401</v>
      </c>
      <c r="J16" s="31">
        <v>1</v>
      </c>
      <c r="K16" s="31">
        <v>1</v>
      </c>
      <c r="L16" s="22">
        <v>1.0149999999999999</v>
      </c>
      <c r="M16" s="32">
        <f t="shared" si="1"/>
        <v>0</v>
      </c>
      <c r="N16" s="32">
        <v>1456500</v>
      </c>
      <c r="O16" s="32">
        <f t="shared" si="0"/>
        <v>-1456500</v>
      </c>
    </row>
    <row r="17" spans="1:15" ht="30" x14ac:dyDescent="0.25">
      <c r="A17" s="25"/>
      <c r="B17" s="37" t="s">
        <v>22</v>
      </c>
      <c r="C17" s="26">
        <v>233</v>
      </c>
      <c r="D17" s="5">
        <v>8</v>
      </c>
      <c r="E17" s="18">
        <f t="shared" si="3"/>
        <v>259284</v>
      </c>
      <c r="F17" s="29">
        <v>17000</v>
      </c>
      <c r="G17" s="19">
        <v>4607</v>
      </c>
      <c r="H17" s="31">
        <v>1.0233000000000001</v>
      </c>
      <c r="I17" s="31">
        <v>1.0162866449511401</v>
      </c>
      <c r="J17" s="31">
        <v>1</v>
      </c>
      <c r="K17" s="31">
        <v>1</v>
      </c>
      <c r="L17" s="22">
        <v>1.0149999999999999</v>
      </c>
      <c r="M17" s="32">
        <f t="shared" si="1"/>
        <v>2189600</v>
      </c>
      <c r="N17" s="32">
        <v>2621600</v>
      </c>
      <c r="O17" s="32">
        <f t="shared" si="0"/>
        <v>-432000</v>
      </c>
    </row>
    <row r="18" spans="1:15" ht="30" x14ac:dyDescent="0.25">
      <c r="A18" s="25"/>
      <c r="B18" s="39" t="s">
        <v>24</v>
      </c>
      <c r="C18" s="26">
        <v>44</v>
      </c>
      <c r="D18" s="5">
        <v>10</v>
      </c>
      <c r="E18" s="18">
        <f t="shared" si="3"/>
        <v>259284</v>
      </c>
      <c r="F18" s="29">
        <v>17000</v>
      </c>
      <c r="G18" s="19">
        <v>4607</v>
      </c>
      <c r="H18" s="31">
        <v>1.0233000000000001</v>
      </c>
      <c r="I18" s="31">
        <v>1.0162866449511401</v>
      </c>
      <c r="J18" s="31">
        <v>1</v>
      </c>
      <c r="K18" s="31">
        <v>1</v>
      </c>
      <c r="L18" s="22">
        <v>1.0149999999999999</v>
      </c>
      <c r="M18" s="32">
        <f t="shared" si="1"/>
        <v>2737000</v>
      </c>
      <c r="N18" s="32">
        <v>3204100</v>
      </c>
      <c r="O18" s="32">
        <f t="shared" si="0"/>
        <v>-467100</v>
      </c>
    </row>
    <row r="19" spans="1:15" ht="15.75" x14ac:dyDescent="0.25">
      <c r="A19" s="25"/>
      <c r="B19" s="40" t="s">
        <v>36</v>
      </c>
      <c r="C19" s="26">
        <v>58</v>
      </c>
      <c r="D19" s="5">
        <v>4</v>
      </c>
      <c r="E19" s="18">
        <f t="shared" si="3"/>
        <v>259284</v>
      </c>
      <c r="F19" s="29">
        <v>17000</v>
      </c>
      <c r="G19" s="19">
        <v>4607</v>
      </c>
      <c r="H19" s="31">
        <v>1.0233000000000001</v>
      </c>
      <c r="I19" s="31">
        <v>1.0162866449511401</v>
      </c>
      <c r="J19" s="31">
        <v>1</v>
      </c>
      <c r="K19" s="31">
        <v>1</v>
      </c>
      <c r="L19" s="22">
        <v>1.0149999999999999</v>
      </c>
      <c r="M19" s="32">
        <f t="shared" si="1"/>
        <v>1094800</v>
      </c>
      <c r="N19" s="32">
        <v>1165200</v>
      </c>
      <c r="O19" s="32">
        <f t="shared" si="0"/>
        <v>-70400</v>
      </c>
    </row>
    <row r="20" spans="1:15" ht="30" x14ac:dyDescent="0.25">
      <c r="A20" s="25"/>
      <c r="B20" s="37" t="s">
        <v>25</v>
      </c>
      <c r="C20" s="26">
        <v>24</v>
      </c>
      <c r="D20" s="5">
        <v>7.83</v>
      </c>
      <c r="E20" s="18">
        <f t="shared" si="3"/>
        <v>259284</v>
      </c>
      <c r="F20" s="29">
        <v>17000</v>
      </c>
      <c r="G20" s="19">
        <v>4607</v>
      </c>
      <c r="H20" s="31">
        <v>1.0233000000000001</v>
      </c>
      <c r="I20" s="31">
        <v>1.0162866449511401</v>
      </c>
      <c r="J20" s="31">
        <v>1</v>
      </c>
      <c r="K20" s="31">
        <v>1</v>
      </c>
      <c r="L20" s="22">
        <v>1.0149999999999999</v>
      </c>
      <c r="M20" s="32">
        <f t="shared" si="1"/>
        <v>2143100</v>
      </c>
      <c r="N20" s="32">
        <v>1747700</v>
      </c>
      <c r="O20" s="32">
        <f t="shared" si="0"/>
        <v>395400</v>
      </c>
    </row>
    <row r="21" spans="1:15" s="46" customFormat="1" ht="30" customHeight="1" x14ac:dyDescent="0.25">
      <c r="A21" s="42"/>
      <c r="B21" s="43" t="s">
        <v>39</v>
      </c>
      <c r="C21" s="44">
        <f>SUM(C22:C25)</f>
        <v>372</v>
      </c>
      <c r="D21" s="45">
        <f>SUM(D22:D25)</f>
        <v>26</v>
      </c>
      <c r="E21" s="45"/>
      <c r="F21" s="45"/>
      <c r="G21" s="45"/>
      <c r="H21" s="45"/>
      <c r="I21" s="31">
        <v>1.0162866449511401</v>
      </c>
      <c r="J21" s="31">
        <v>1</v>
      </c>
      <c r="K21" s="31">
        <v>1</v>
      </c>
      <c r="L21" s="47"/>
      <c r="M21" s="47">
        <f>SUM(M22:M25)</f>
        <v>7116100</v>
      </c>
      <c r="N21" s="47">
        <v>6699600</v>
      </c>
      <c r="O21" s="47">
        <f t="shared" si="0"/>
        <v>416500</v>
      </c>
    </row>
    <row r="22" spans="1:15" ht="15.75" x14ac:dyDescent="0.25">
      <c r="A22" s="25"/>
      <c r="B22" s="39" t="s">
        <v>32</v>
      </c>
      <c r="C22" s="26">
        <v>226</v>
      </c>
      <c r="D22" s="5">
        <v>7</v>
      </c>
      <c r="E22" s="18">
        <f t="shared" ref="E22:E25" si="4">SUM(F22:G22)*12</f>
        <v>259284</v>
      </c>
      <c r="F22" s="29">
        <v>17000</v>
      </c>
      <c r="G22" s="19">
        <v>4607</v>
      </c>
      <c r="H22" s="31">
        <v>1.0233000000000001</v>
      </c>
      <c r="I22" s="31">
        <v>1.0162866449511401</v>
      </c>
      <c r="J22" s="31">
        <v>1</v>
      </c>
      <c r="K22" s="31">
        <v>1</v>
      </c>
      <c r="L22" s="22">
        <v>1.0149999999999999</v>
      </c>
      <c r="M22" s="32">
        <f t="shared" si="1"/>
        <v>1915900</v>
      </c>
      <c r="N22" s="32">
        <v>2039000</v>
      </c>
      <c r="O22" s="32">
        <f t="shared" si="0"/>
        <v>-123100</v>
      </c>
    </row>
    <row r="23" spans="1:15" ht="15.75" x14ac:dyDescent="0.25">
      <c r="A23" s="25"/>
      <c r="B23" s="39" t="s">
        <v>33</v>
      </c>
      <c r="C23" s="26">
        <v>100</v>
      </c>
      <c r="D23" s="5">
        <v>16</v>
      </c>
      <c r="E23" s="18">
        <f t="shared" si="4"/>
        <v>259284</v>
      </c>
      <c r="F23" s="29">
        <v>17000</v>
      </c>
      <c r="G23" s="19">
        <v>4607</v>
      </c>
      <c r="H23" s="31">
        <v>1.0233000000000001</v>
      </c>
      <c r="I23" s="31">
        <v>1.0162866449511401</v>
      </c>
      <c r="J23" s="31">
        <v>1</v>
      </c>
      <c r="K23" s="31">
        <v>1</v>
      </c>
      <c r="L23" s="22">
        <v>1.0149999999999999</v>
      </c>
      <c r="M23" s="32">
        <f t="shared" si="1"/>
        <v>4379100</v>
      </c>
      <c r="N23" s="32">
        <v>4369300</v>
      </c>
      <c r="O23" s="32">
        <f t="shared" si="0"/>
        <v>9800</v>
      </c>
    </row>
    <row r="24" spans="1:15" ht="15.75" x14ac:dyDescent="0.25">
      <c r="A24" s="25"/>
      <c r="B24" s="39" t="s">
        <v>34</v>
      </c>
      <c r="C24" s="26">
        <v>24</v>
      </c>
      <c r="D24" s="5">
        <v>0</v>
      </c>
      <c r="E24" s="18">
        <f t="shared" si="4"/>
        <v>259284</v>
      </c>
      <c r="F24" s="29">
        <v>17000</v>
      </c>
      <c r="G24" s="19">
        <v>4607</v>
      </c>
      <c r="H24" s="31">
        <v>1.0233000000000001</v>
      </c>
      <c r="I24" s="31">
        <v>1.0162866449511401</v>
      </c>
      <c r="J24" s="31">
        <v>1</v>
      </c>
      <c r="K24" s="31">
        <v>1</v>
      </c>
      <c r="L24" s="22">
        <v>1.0149999999999999</v>
      </c>
      <c r="M24" s="32">
        <f t="shared" si="1"/>
        <v>0</v>
      </c>
      <c r="N24" s="32">
        <v>0</v>
      </c>
      <c r="O24" s="32">
        <f t="shared" si="0"/>
        <v>0</v>
      </c>
    </row>
    <row r="25" spans="1:15" ht="15.75" x14ac:dyDescent="0.25">
      <c r="A25" s="25"/>
      <c r="B25" s="39" t="s">
        <v>35</v>
      </c>
      <c r="C25" s="26">
        <v>22</v>
      </c>
      <c r="D25" s="3">
        <v>3</v>
      </c>
      <c r="E25" s="18">
        <f t="shared" si="4"/>
        <v>259284</v>
      </c>
      <c r="F25" s="29">
        <v>17000</v>
      </c>
      <c r="G25" s="19">
        <v>4607</v>
      </c>
      <c r="H25" s="31">
        <v>1.0233000000000001</v>
      </c>
      <c r="I25" s="31">
        <v>1.0162866449511401</v>
      </c>
      <c r="J25" s="31">
        <v>1</v>
      </c>
      <c r="K25" s="31">
        <v>1</v>
      </c>
      <c r="L25" s="22">
        <v>1.0149999999999999</v>
      </c>
      <c r="M25" s="32">
        <f t="shared" si="1"/>
        <v>821100</v>
      </c>
      <c r="N25" s="32">
        <v>291300</v>
      </c>
      <c r="O25" s="32">
        <f t="shared" si="0"/>
        <v>529800</v>
      </c>
    </row>
    <row r="26" spans="1:15" ht="15.75" x14ac:dyDescent="0.25">
      <c r="A26" s="24"/>
      <c r="B26" s="4" t="s">
        <v>0</v>
      </c>
      <c r="C26" s="27">
        <f>C21+C13+C6</f>
        <v>2189</v>
      </c>
      <c r="D26" s="6">
        <f>D21+D13+D6</f>
        <v>170.82999999999998</v>
      </c>
      <c r="E26" s="18"/>
      <c r="F26" s="20"/>
      <c r="G26" s="20"/>
      <c r="H26" s="20"/>
      <c r="I26" s="20"/>
      <c r="J26" s="20"/>
      <c r="K26" s="20"/>
      <c r="L26" s="20"/>
      <c r="M26" s="21">
        <f>M21+M13+M6</f>
        <v>46755400</v>
      </c>
      <c r="N26" s="21">
        <v>43815200</v>
      </c>
      <c r="O26" s="21">
        <f t="shared" si="0"/>
        <v>2940200</v>
      </c>
    </row>
    <row r="27" spans="1:15" x14ac:dyDescent="0.2">
      <c r="B27" s="7"/>
      <c r="C27" s="8"/>
      <c r="D27" s="8"/>
      <c r="E27" s="8"/>
      <c r="F27" s="8"/>
      <c r="G27" s="7"/>
      <c r="H27" s="7"/>
      <c r="I27" s="7"/>
      <c r="J27" s="7"/>
      <c r="K27" s="7"/>
      <c r="L27" s="7"/>
      <c r="M27" s="28"/>
    </row>
    <row r="28" spans="1:15" s="48" customFormat="1" ht="36.75" customHeight="1" x14ac:dyDescent="0.25">
      <c r="B28" s="30" t="s">
        <v>18</v>
      </c>
      <c r="G28" s="30" t="s">
        <v>19</v>
      </c>
      <c r="L28" s="49"/>
      <c r="M28" s="50"/>
      <c r="N28" s="51"/>
    </row>
    <row r="29" spans="1:15" x14ac:dyDescent="0.2">
      <c r="B29" s="7"/>
      <c r="C29" s="12"/>
      <c r="D29" s="7"/>
      <c r="E29" s="12"/>
      <c r="F29" s="12"/>
      <c r="G29" s="7"/>
      <c r="H29" s="7"/>
      <c r="I29" s="7"/>
      <c r="J29" s="7"/>
      <c r="K29" s="7"/>
      <c r="L29" s="7"/>
      <c r="M29" s="13"/>
    </row>
    <row r="30" spans="1:15" x14ac:dyDescent="0.2">
      <c r="B30" s="7"/>
      <c r="C30" s="12"/>
      <c r="D30" s="7"/>
      <c r="E30" s="12"/>
      <c r="F30" s="12"/>
      <c r="G30" s="7"/>
      <c r="H30" s="7"/>
      <c r="I30" s="7"/>
      <c r="J30" s="7"/>
      <c r="K30" s="7"/>
      <c r="L30" s="7"/>
      <c r="M30" s="13"/>
    </row>
    <row r="31" spans="1:15" x14ac:dyDescent="0.2">
      <c r="B31" s="7"/>
      <c r="C31" s="12"/>
      <c r="D31" s="7"/>
      <c r="E31" s="12"/>
      <c r="F31" s="12"/>
      <c r="G31" s="7"/>
      <c r="H31" s="7"/>
      <c r="I31" s="7"/>
      <c r="J31" s="7"/>
      <c r="K31" s="7"/>
      <c r="L31" s="7"/>
      <c r="M31" s="13"/>
    </row>
    <row r="32" spans="1:15" x14ac:dyDescent="0.2">
      <c r="B32" s="7"/>
      <c r="C32" s="12"/>
      <c r="D32" s="7"/>
      <c r="E32" s="12"/>
      <c r="F32" s="12"/>
      <c r="G32" s="7"/>
      <c r="H32" s="7"/>
      <c r="I32" s="7"/>
      <c r="J32" s="7"/>
      <c r="K32" s="7"/>
      <c r="L32" s="7"/>
      <c r="M32" s="13"/>
    </row>
    <row r="33" spans="1:13" x14ac:dyDescent="0.2">
      <c r="B33" s="7"/>
      <c r="C33" s="12"/>
      <c r="D33" s="7"/>
      <c r="E33" s="12"/>
      <c r="F33" s="12"/>
      <c r="G33" s="7"/>
      <c r="H33" s="7"/>
      <c r="I33" s="7"/>
      <c r="J33" s="7"/>
      <c r="K33" s="7"/>
      <c r="L33" s="7"/>
      <c r="M33" s="13"/>
    </row>
    <row r="34" spans="1:13" x14ac:dyDescent="0.2">
      <c r="B34" s="7"/>
      <c r="C34" s="12">
        <v>2021</v>
      </c>
      <c r="D34" s="12">
        <v>2022</v>
      </c>
      <c r="E34" s="12">
        <v>2023</v>
      </c>
      <c r="F34" s="12">
        <v>2024</v>
      </c>
      <c r="G34" s="12">
        <v>2025</v>
      </c>
      <c r="H34" s="7"/>
      <c r="I34" s="7"/>
      <c r="J34" s="7"/>
      <c r="K34" s="7"/>
      <c r="L34" s="7"/>
      <c r="M34" s="13"/>
    </row>
    <row r="35" spans="1:13" x14ac:dyDescent="0.2">
      <c r="B35" s="7">
        <v>1</v>
      </c>
      <c r="C35" s="60">
        <v>17000</v>
      </c>
      <c r="D35" s="60">
        <v>17000</v>
      </c>
      <c r="E35" s="60">
        <v>17680</v>
      </c>
      <c r="F35" s="60">
        <f>E40</f>
        <v>18758.48</v>
      </c>
      <c r="G35" s="60">
        <f>F46</f>
        <v>19508.82</v>
      </c>
      <c r="H35" s="7"/>
      <c r="I35" s="7"/>
      <c r="J35" s="7"/>
      <c r="K35" s="7"/>
      <c r="L35" s="7"/>
      <c r="M35" s="13"/>
    </row>
    <row r="36" spans="1:13" x14ac:dyDescent="0.2">
      <c r="B36" s="7">
        <v>2</v>
      </c>
      <c r="C36" s="60">
        <v>17000</v>
      </c>
      <c r="D36" s="60">
        <v>17000</v>
      </c>
      <c r="E36" s="60">
        <v>17680</v>
      </c>
      <c r="F36" s="60">
        <f>F35</f>
        <v>18758.48</v>
      </c>
      <c r="G36" s="60">
        <f>G35</f>
        <v>19508.82</v>
      </c>
      <c r="H36" s="7"/>
      <c r="I36" s="7"/>
      <c r="J36" s="7"/>
      <c r="K36" s="7"/>
      <c r="L36" s="7"/>
      <c r="M36" s="13"/>
    </row>
    <row r="37" spans="1:13" x14ac:dyDescent="0.2">
      <c r="B37" s="7">
        <v>3</v>
      </c>
      <c r="C37" s="61">
        <v>17000</v>
      </c>
      <c r="D37" s="61">
        <v>17000</v>
      </c>
      <c r="E37" s="61">
        <v>17680</v>
      </c>
      <c r="F37" s="61">
        <f>F36</f>
        <v>18758.48</v>
      </c>
      <c r="G37" s="60">
        <f t="shared" ref="G37:G39" si="5">G36</f>
        <v>19508.82</v>
      </c>
      <c r="H37" s="7"/>
      <c r="I37" s="7"/>
      <c r="J37" s="7"/>
      <c r="K37" s="7"/>
      <c r="L37" s="7"/>
      <c r="M37" s="14"/>
    </row>
    <row r="38" spans="1:13" x14ac:dyDescent="0.2">
      <c r="B38" s="7">
        <v>4</v>
      </c>
      <c r="C38" s="61">
        <v>17000</v>
      </c>
      <c r="D38" s="61">
        <v>17000</v>
      </c>
      <c r="E38" s="62">
        <v>17680</v>
      </c>
      <c r="F38" s="62">
        <f>F37</f>
        <v>18758.48</v>
      </c>
      <c r="G38" s="60">
        <f t="shared" si="5"/>
        <v>19508.82</v>
      </c>
      <c r="H38" s="7"/>
      <c r="I38" s="7"/>
      <c r="J38" s="7"/>
      <c r="K38" s="7"/>
      <c r="L38" s="7"/>
      <c r="M38" s="7"/>
    </row>
    <row r="39" spans="1:13" x14ac:dyDescent="0.2">
      <c r="B39" s="7">
        <v>5</v>
      </c>
      <c r="C39" s="61">
        <v>17000</v>
      </c>
      <c r="D39" s="61">
        <v>17000</v>
      </c>
      <c r="E39" s="61">
        <v>17680</v>
      </c>
      <c r="F39" s="61">
        <f>F38</f>
        <v>18758.48</v>
      </c>
      <c r="G39" s="60">
        <f t="shared" si="5"/>
        <v>19508.82</v>
      </c>
      <c r="H39" s="7"/>
      <c r="I39" s="7"/>
      <c r="J39" s="7"/>
      <c r="K39" s="7"/>
      <c r="L39" s="7"/>
      <c r="M39" s="7"/>
    </row>
    <row r="40" spans="1:13" x14ac:dyDescent="0.2">
      <c r="B40" s="7">
        <v>6</v>
      </c>
      <c r="C40" s="61">
        <v>17000</v>
      </c>
      <c r="D40" s="61">
        <f>D39*1.04</f>
        <v>17680</v>
      </c>
      <c r="E40" s="61">
        <f>E39*1.061</f>
        <v>18758.48</v>
      </c>
      <c r="F40" s="61">
        <f>ROUND(F39*1.04,2)</f>
        <v>19508.82</v>
      </c>
      <c r="G40" s="61">
        <f>ROUND(G39*1.04,2)</f>
        <v>20289.169999999998</v>
      </c>
      <c r="H40" s="7"/>
      <c r="I40" s="7"/>
      <c r="J40" s="7"/>
      <c r="K40" s="7"/>
      <c r="L40" s="7"/>
      <c r="M40" s="7"/>
    </row>
    <row r="41" spans="1:13" x14ac:dyDescent="0.2">
      <c r="B41" s="7">
        <v>7</v>
      </c>
      <c r="C41" s="61">
        <v>17000</v>
      </c>
      <c r="D41" s="61">
        <v>17680</v>
      </c>
      <c r="E41" s="61">
        <v>18758.48</v>
      </c>
      <c r="F41" s="61">
        <f>F40</f>
        <v>19508.82</v>
      </c>
      <c r="G41" s="61">
        <f>G40</f>
        <v>20289.169999999998</v>
      </c>
      <c r="H41" s="7"/>
      <c r="I41" s="7"/>
      <c r="J41" s="7"/>
      <c r="K41" s="7"/>
      <c r="L41" s="7"/>
      <c r="M41" s="7"/>
    </row>
    <row r="42" spans="1:13" x14ac:dyDescent="0.2">
      <c r="B42" s="7">
        <v>8</v>
      </c>
      <c r="C42" s="63">
        <v>17000</v>
      </c>
      <c r="D42" s="63">
        <v>17680</v>
      </c>
      <c r="E42" s="63">
        <v>18758.48</v>
      </c>
      <c r="F42" s="61">
        <f t="shared" ref="F42:F46" si="6">F41</f>
        <v>19508.82</v>
      </c>
      <c r="G42" s="61">
        <f t="shared" ref="G42:G46" si="7">G41</f>
        <v>20289.169999999998</v>
      </c>
      <c r="H42" s="7"/>
      <c r="I42" s="7"/>
      <c r="J42" s="7"/>
      <c r="K42" s="7"/>
      <c r="L42" s="7"/>
      <c r="M42" s="7"/>
    </row>
    <row r="43" spans="1:13" x14ac:dyDescent="0.2">
      <c r="B43" s="7">
        <v>9</v>
      </c>
      <c r="C43" s="63">
        <v>17000</v>
      </c>
      <c r="D43" s="63">
        <v>17680</v>
      </c>
      <c r="E43" s="63">
        <v>18758.48</v>
      </c>
      <c r="F43" s="61">
        <f t="shared" si="6"/>
        <v>19508.82</v>
      </c>
      <c r="G43" s="61">
        <f t="shared" si="7"/>
        <v>20289.169999999998</v>
      </c>
      <c r="H43" s="7"/>
      <c r="I43" s="7"/>
      <c r="J43" s="7"/>
      <c r="K43" s="7"/>
      <c r="L43" s="7"/>
      <c r="M43" s="7"/>
    </row>
    <row r="44" spans="1:13" x14ac:dyDescent="0.2">
      <c r="B44" s="7">
        <v>10</v>
      </c>
      <c r="C44" s="61">
        <v>17000</v>
      </c>
      <c r="D44" s="61">
        <v>17680</v>
      </c>
      <c r="E44" s="61">
        <v>18758.48</v>
      </c>
      <c r="F44" s="61">
        <f t="shared" si="6"/>
        <v>19508.82</v>
      </c>
      <c r="G44" s="61">
        <f t="shared" si="7"/>
        <v>20289.169999999998</v>
      </c>
      <c r="H44" s="7"/>
      <c r="I44" s="7"/>
      <c r="J44" s="7"/>
      <c r="K44" s="7"/>
      <c r="L44" s="7"/>
      <c r="M44" s="7"/>
    </row>
    <row r="45" spans="1:13" x14ac:dyDescent="0.2">
      <c r="A45" s="66"/>
      <c r="B45" s="7">
        <v>11</v>
      </c>
      <c r="C45" s="61">
        <v>17000</v>
      </c>
      <c r="D45" s="59">
        <v>17680</v>
      </c>
      <c r="E45" s="59">
        <v>18758.48</v>
      </c>
      <c r="F45" s="61">
        <f t="shared" si="6"/>
        <v>19508.82</v>
      </c>
      <c r="G45" s="61">
        <f t="shared" si="7"/>
        <v>20289.169999999998</v>
      </c>
      <c r="H45" s="36"/>
      <c r="I45" s="36"/>
      <c r="J45" s="36"/>
      <c r="K45" s="54"/>
      <c r="L45" s="36"/>
      <c r="M45" s="67"/>
    </row>
    <row r="46" spans="1:13" x14ac:dyDescent="0.2">
      <c r="A46" s="66"/>
      <c r="B46" s="7">
        <v>12</v>
      </c>
      <c r="C46" s="61">
        <v>17000</v>
      </c>
      <c r="D46" s="59">
        <v>17680</v>
      </c>
      <c r="E46" s="59">
        <v>18758.48</v>
      </c>
      <c r="F46" s="61">
        <f t="shared" si="6"/>
        <v>19508.82</v>
      </c>
      <c r="G46" s="61">
        <f t="shared" si="7"/>
        <v>20289.169999999998</v>
      </c>
      <c r="H46" s="36"/>
      <c r="I46" s="36"/>
      <c r="J46" s="36"/>
      <c r="K46" s="54"/>
      <c r="L46" s="36"/>
      <c r="M46" s="67"/>
    </row>
    <row r="47" spans="1:13" x14ac:dyDescent="0.2">
      <c r="A47" s="66"/>
      <c r="B47" s="10"/>
      <c r="C47" s="59">
        <f>AVERAGE(C35:C46)</f>
        <v>17000</v>
      </c>
      <c r="D47" s="59">
        <f>AVERAGE(D35:D46)</f>
        <v>17396.666666666668</v>
      </c>
      <c r="E47" s="59">
        <f>AVERAGE(E35:E46)</f>
        <v>18309.113333333338</v>
      </c>
      <c r="F47" s="59">
        <f>AVERAGE(F35:F46)</f>
        <v>19196.178333333337</v>
      </c>
      <c r="G47" s="59">
        <f>AVERAGE(G35:G46)</f>
        <v>19964.024166666659</v>
      </c>
      <c r="H47" s="36"/>
      <c r="I47" s="36"/>
      <c r="J47" s="36"/>
      <c r="K47" s="54"/>
      <c r="L47" s="36"/>
      <c r="M47" s="67"/>
    </row>
    <row r="48" spans="1:13" x14ac:dyDescent="0.2">
      <c r="A48" s="34"/>
      <c r="B48" s="36"/>
      <c r="C48" s="36"/>
      <c r="D48" s="56">
        <f>D47/C47</f>
        <v>1.0233333333333334</v>
      </c>
      <c r="E48" s="56">
        <f>E47/D47</f>
        <v>1.0524495114006516</v>
      </c>
      <c r="F48" s="57">
        <f>F47/E47</f>
        <v>1.04844936965817</v>
      </c>
      <c r="G48" s="58">
        <f>G47/F47</f>
        <v>1.0399999322781863</v>
      </c>
      <c r="H48" s="11"/>
      <c r="I48" s="11"/>
      <c r="J48" s="11"/>
      <c r="K48" s="11"/>
      <c r="L48" s="11"/>
      <c r="M48" s="11"/>
    </row>
    <row r="49" spans="1:13" x14ac:dyDescent="0.2">
      <c r="A49" s="11"/>
      <c r="B49" s="11"/>
      <c r="C49" s="11"/>
      <c r="D49" s="11"/>
      <c r="E49" s="11"/>
      <c r="F49" s="11"/>
      <c r="G49" s="7"/>
      <c r="H49" s="7"/>
      <c r="I49" s="7"/>
      <c r="J49" s="7"/>
      <c r="K49" s="7"/>
      <c r="L49" s="7"/>
      <c r="M49" s="7"/>
    </row>
    <row r="50" spans="1:13" x14ac:dyDescent="0.2">
      <c r="B50" s="7"/>
      <c r="C50" s="11"/>
      <c r="D50" s="11"/>
      <c r="E50" s="11"/>
      <c r="F50" s="11"/>
      <c r="G50" s="7"/>
      <c r="H50" s="7"/>
      <c r="I50" s="7"/>
      <c r="J50" s="7"/>
      <c r="K50" s="7"/>
      <c r="L50" s="7"/>
      <c r="M50" s="7"/>
    </row>
    <row r="51" spans="1:13" x14ac:dyDescent="0.2">
      <c r="B51" s="7"/>
      <c r="C51" s="12"/>
      <c r="D51" s="7"/>
      <c r="E51" s="12"/>
      <c r="F51" s="12"/>
      <c r="G51" s="7"/>
      <c r="H51" s="7"/>
      <c r="I51" s="7"/>
      <c r="J51" s="7"/>
      <c r="K51" s="7"/>
      <c r="L51" s="7"/>
      <c r="M51" s="13"/>
    </row>
    <row r="52" spans="1:13" x14ac:dyDescent="0.2">
      <c r="B52" s="7"/>
      <c r="C52" s="12"/>
      <c r="D52" s="7"/>
      <c r="E52" s="12"/>
      <c r="F52" s="12"/>
      <c r="G52" s="7"/>
      <c r="H52" s="7"/>
      <c r="I52" s="7"/>
      <c r="J52" s="7"/>
      <c r="K52" s="7"/>
      <c r="L52" s="7"/>
      <c r="M52" s="13"/>
    </row>
    <row r="53" spans="1:13" x14ac:dyDescent="0.2">
      <c r="B53" s="7"/>
      <c r="C53" s="12"/>
      <c r="D53" s="7"/>
      <c r="E53" s="12"/>
      <c r="F53" s="12"/>
      <c r="G53" s="7"/>
      <c r="H53" s="7"/>
      <c r="I53" s="7"/>
      <c r="J53" s="7"/>
      <c r="K53" s="7"/>
      <c r="L53" s="7"/>
      <c r="M53" s="13"/>
    </row>
    <row r="54" spans="1:13" x14ac:dyDescent="0.2">
      <c r="B54" s="7"/>
      <c r="C54" s="12"/>
      <c r="D54" s="7"/>
      <c r="E54" s="12"/>
      <c r="F54" s="12"/>
      <c r="G54" s="7"/>
      <c r="H54" s="7"/>
      <c r="I54" s="7"/>
      <c r="J54" s="7"/>
      <c r="K54" s="7"/>
      <c r="L54" s="7"/>
      <c r="M54" s="13"/>
    </row>
    <row r="55" spans="1:13" x14ac:dyDescent="0.2">
      <c r="B55" s="7"/>
      <c r="C55" s="12"/>
      <c r="D55" s="7"/>
      <c r="E55" s="12"/>
      <c r="F55" s="12"/>
      <c r="G55" s="7"/>
      <c r="H55" s="7"/>
      <c r="I55" s="7"/>
      <c r="J55" s="7"/>
      <c r="K55" s="7"/>
      <c r="L55" s="7"/>
      <c r="M55" s="13"/>
    </row>
    <row r="56" spans="1:13" x14ac:dyDescent="0.2">
      <c r="B56" s="7"/>
      <c r="C56" s="12"/>
      <c r="D56" s="7"/>
      <c r="E56" s="12"/>
      <c r="F56" s="12"/>
      <c r="G56" s="7"/>
      <c r="H56" s="7"/>
      <c r="I56" s="7"/>
      <c r="J56" s="7"/>
      <c r="K56" s="7"/>
      <c r="L56" s="7"/>
      <c r="M56" s="13"/>
    </row>
    <row r="57" spans="1:13" x14ac:dyDescent="0.2">
      <c r="B57" s="7"/>
      <c r="C57" s="12"/>
      <c r="D57" s="7"/>
      <c r="E57" s="12"/>
      <c r="F57" s="12"/>
      <c r="G57" s="7"/>
      <c r="H57" s="7"/>
      <c r="I57" s="7"/>
      <c r="J57" s="7"/>
      <c r="K57" s="7"/>
      <c r="L57" s="7"/>
      <c r="M57" s="13"/>
    </row>
    <row r="58" spans="1:13" x14ac:dyDescent="0.2">
      <c r="B58" s="7"/>
      <c r="C58" s="12"/>
      <c r="D58" s="7"/>
      <c r="E58" s="12"/>
      <c r="F58" s="12"/>
      <c r="G58" s="7"/>
      <c r="H58" s="7"/>
      <c r="I58" s="7"/>
      <c r="J58" s="7"/>
      <c r="K58" s="7"/>
      <c r="L58" s="7"/>
      <c r="M58" s="13"/>
    </row>
    <row r="59" spans="1:13" x14ac:dyDescent="0.2">
      <c r="B59" s="7"/>
      <c r="C59" s="12"/>
      <c r="D59" s="7"/>
      <c r="E59" s="12"/>
      <c r="F59" s="12"/>
      <c r="G59" s="7"/>
      <c r="H59" s="7"/>
      <c r="I59" s="7"/>
      <c r="J59" s="7"/>
      <c r="K59" s="7"/>
      <c r="L59" s="7"/>
      <c r="M59" s="13"/>
    </row>
    <row r="60" spans="1:13" x14ac:dyDescent="0.2">
      <c r="B60" s="7"/>
      <c r="C60" s="12"/>
      <c r="D60" s="7"/>
      <c r="E60" s="12"/>
      <c r="F60" s="12"/>
      <c r="G60" s="7"/>
      <c r="H60" s="7"/>
      <c r="I60" s="7"/>
      <c r="J60" s="7"/>
      <c r="K60" s="7"/>
      <c r="L60" s="7"/>
      <c r="M60" s="13"/>
    </row>
    <row r="61" spans="1:13" x14ac:dyDescent="0.2">
      <c r="B61" s="7"/>
      <c r="C61" s="12"/>
      <c r="D61" s="7"/>
      <c r="E61" s="12"/>
      <c r="F61" s="12"/>
      <c r="G61" s="7"/>
      <c r="H61" s="7"/>
      <c r="I61" s="7"/>
      <c r="J61" s="7"/>
      <c r="K61" s="7"/>
      <c r="L61" s="7"/>
      <c r="M61" s="13"/>
    </row>
    <row r="62" spans="1:13" x14ac:dyDescent="0.2">
      <c r="B62" s="7"/>
      <c r="C62" s="12"/>
      <c r="D62" s="7"/>
      <c r="E62" s="12"/>
      <c r="F62" s="12"/>
      <c r="G62" s="7"/>
      <c r="H62" s="7"/>
      <c r="I62" s="7"/>
      <c r="J62" s="7"/>
      <c r="K62" s="7"/>
      <c r="L62" s="7"/>
      <c r="M62" s="13"/>
    </row>
    <row r="63" spans="1:13" x14ac:dyDescent="0.2">
      <c r="B63" s="7"/>
      <c r="C63" s="12"/>
      <c r="D63" s="7"/>
      <c r="E63" s="12"/>
      <c r="F63" s="12"/>
      <c r="G63" s="7"/>
      <c r="H63" s="7"/>
      <c r="I63" s="7"/>
      <c r="J63" s="7"/>
      <c r="K63" s="7"/>
      <c r="L63" s="7"/>
      <c r="M63" s="13"/>
    </row>
    <row r="64" spans="1:13" x14ac:dyDescent="0.2">
      <c r="B64" s="7"/>
      <c r="C64" s="12"/>
      <c r="D64" s="7"/>
      <c r="E64" s="12"/>
      <c r="F64" s="12"/>
      <c r="G64" s="7"/>
      <c r="H64" s="7"/>
      <c r="I64" s="7"/>
      <c r="J64" s="7"/>
      <c r="K64" s="7"/>
      <c r="L64" s="7"/>
      <c r="M64" s="13"/>
    </row>
    <row r="65" spans="2:13" x14ac:dyDescent="0.2">
      <c r="B65" s="7"/>
      <c r="C65" s="12"/>
      <c r="D65" s="7"/>
      <c r="E65" s="12"/>
      <c r="F65" s="12"/>
      <c r="G65" s="7"/>
      <c r="H65" s="7"/>
      <c r="I65" s="7"/>
      <c r="J65" s="7"/>
      <c r="K65" s="7"/>
      <c r="L65" s="7"/>
      <c r="M65" s="13"/>
    </row>
    <row r="66" spans="2:13" x14ac:dyDescent="0.2">
      <c r="B66" s="7"/>
      <c r="C66" s="12"/>
      <c r="D66" s="7"/>
      <c r="E66" s="12"/>
      <c r="F66" s="12"/>
      <c r="G66" s="7"/>
      <c r="H66" s="7"/>
      <c r="I66" s="7"/>
      <c r="J66" s="7"/>
      <c r="K66" s="7"/>
      <c r="L66" s="7"/>
      <c r="M66" s="13"/>
    </row>
    <row r="67" spans="2:13" x14ac:dyDescent="0.2">
      <c r="B67" s="7"/>
      <c r="C67" s="12"/>
      <c r="D67" s="7"/>
      <c r="E67" s="12"/>
      <c r="F67" s="12"/>
      <c r="G67" s="7"/>
      <c r="H67" s="7"/>
      <c r="I67" s="7"/>
      <c r="J67" s="7"/>
      <c r="K67" s="7"/>
      <c r="L67" s="7"/>
      <c r="M67" s="13"/>
    </row>
    <row r="68" spans="2:13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4"/>
    </row>
    <row r="69" spans="2:13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</sheetData>
  <mergeCells count="14">
    <mergeCell ref="N4:N5"/>
    <mergeCell ref="O4:O5"/>
    <mergeCell ref="M45:M47"/>
    <mergeCell ref="A45:A47"/>
    <mergeCell ref="B1:M2"/>
    <mergeCell ref="A4:A5"/>
    <mergeCell ref="B4:B5"/>
    <mergeCell ref="C4:C5"/>
    <mergeCell ref="D4:D5"/>
    <mergeCell ref="E4:E5"/>
    <mergeCell ref="F4:G4"/>
    <mergeCell ref="L4:L5"/>
    <mergeCell ref="M4:M5"/>
    <mergeCell ref="H4:K4"/>
  </mergeCells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2023</vt:lpstr>
      <vt:lpstr>2024</vt:lpstr>
      <vt:lpstr>2025</vt:lpstr>
      <vt:lpstr>'2023'!_Hlk37413894</vt:lpstr>
      <vt:lpstr>'2024'!_Hlk37413894</vt:lpstr>
      <vt:lpstr>'2025'!_Hlk37413894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Чернова</dc:creator>
  <cp:lastModifiedBy>Данилова Е.Г.</cp:lastModifiedBy>
  <cp:lastPrinted>2022-10-18T17:00:07Z</cp:lastPrinted>
  <dcterms:created xsi:type="dcterms:W3CDTF">2020-03-23T07:09:04Z</dcterms:created>
  <dcterms:modified xsi:type="dcterms:W3CDTF">2022-10-18T17:00:09Z</dcterms:modified>
</cp:coreProperties>
</file>