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17496" windowHeight="11016" activeTab="1"/>
  </bookViews>
  <sheets>
    <sheet name="2021" sheetId="10" r:id="rId1"/>
    <sheet name="2022-2024" sheetId="1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V19" i="10"/>
  <c r="G62" i="12" l="1"/>
  <c r="F62"/>
  <c r="E62"/>
  <c r="D62"/>
  <c r="E17" i="3"/>
  <c r="E18" s="1"/>
  <c r="D17"/>
  <c r="D18" s="1"/>
  <c r="C17"/>
  <c r="C18" s="1"/>
  <c r="H15" i="10"/>
  <c r="C7"/>
  <c r="C8"/>
  <c r="C9"/>
  <c r="C10"/>
  <c r="C11"/>
  <c r="C12"/>
  <c r="C13"/>
  <c r="C14"/>
  <c r="C15"/>
  <c r="C16"/>
  <c r="C17"/>
  <c r="C18"/>
  <c r="T29" i="12"/>
  <c r="T36" s="1"/>
  <c r="H18" i="10"/>
  <c r="H17"/>
  <c r="H16"/>
  <c r="H14"/>
  <c r="H13"/>
  <c r="H12"/>
  <c r="H11"/>
  <c r="K10"/>
  <c r="H10"/>
  <c r="H9"/>
  <c r="H8"/>
  <c r="H7"/>
  <c r="H6"/>
  <c r="C6"/>
  <c r="B17" i="3"/>
  <c r="G63" i="12" l="1"/>
  <c r="E63"/>
  <c r="F63"/>
  <c r="T29" i="10" l="1"/>
  <c r="T36" s="1"/>
  <c r="O19"/>
  <c r="N19"/>
  <c r="M19"/>
  <c r="L19"/>
  <c r="J19"/>
  <c r="I19"/>
  <c r="F19"/>
  <c r="E19"/>
  <c r="D19"/>
  <c r="K19"/>
  <c r="U8"/>
  <c r="Q8"/>
  <c r="U7"/>
  <c r="U16" l="1"/>
  <c r="Q18"/>
  <c r="Q15"/>
  <c r="U11"/>
  <c r="Q13"/>
  <c r="S13" s="1"/>
  <c r="U15"/>
  <c r="Q12"/>
  <c r="S12" s="1"/>
  <c r="Q9"/>
  <c r="H19"/>
  <c r="U12"/>
  <c r="Q14"/>
  <c r="S14" s="1"/>
  <c r="U9"/>
  <c r="C19"/>
  <c r="Q11"/>
  <c r="Q17"/>
  <c r="S17" s="1"/>
  <c r="Q10"/>
  <c r="S10" s="1"/>
  <c r="Q16"/>
  <c r="W8"/>
  <c r="U13"/>
  <c r="Q6"/>
  <c r="Q7"/>
  <c r="S8"/>
  <c r="U10"/>
  <c r="U14"/>
  <c r="U18"/>
  <c r="U17"/>
  <c r="U6"/>
  <c r="W6" s="1"/>
  <c r="W16" l="1"/>
  <c r="W9"/>
  <c r="W12"/>
  <c r="W13"/>
  <c r="S16"/>
  <c r="S18"/>
  <c r="W11"/>
  <c r="W15"/>
  <c r="S15"/>
  <c r="W10"/>
  <c r="W14"/>
  <c r="S9"/>
  <c r="W17"/>
  <c r="S11"/>
  <c r="U19"/>
  <c r="U21" s="1"/>
  <c r="W7"/>
  <c r="S7"/>
  <c r="W18"/>
  <c r="Q19"/>
  <c r="S6"/>
  <c r="S19" l="1"/>
  <c r="W19"/>
  <c r="B18" i="3" l="1"/>
</calcChain>
</file>

<file path=xl/sharedStrings.xml><?xml version="1.0" encoding="utf-8"?>
<sst xmlns="http://schemas.openxmlformats.org/spreadsheetml/2006/main" count="120" uniqueCount="72">
  <si>
    <t xml:space="preserve">R - средний размер ежемесячной жилищно-коммунальной выплаты, начисленный специалистам, указанным в подпунктах 1, 2, 6 пункта 2 статьи 3 настоящего Закона, в i-м муниципальном образовании за отчетный финансовый год, по данным органов местного самоуправления
</t>
  </si>
  <si>
    <t xml:space="preserve">Hri - прогнозируемая среднегодовая численность специалистов, указанных в подпунктах 1, 2, 6 пункта 2 статьи 3 настоящего Закона, в i-м муниципальном образовании на соответствующий финансовый год, по данным органов местного самоуправления
</t>
  </si>
  <si>
    <t xml:space="preserve">Р - средний размер ежемесячной жилищно-коммунальной выплаты, начисленный специалистам, указанным в подпункте 3 пункта 2 статьи 3 настоящего Закона, в i-м муниципальном образовании за отчетный финансовый год, по данным органов местного самоуправления
</t>
  </si>
  <si>
    <t xml:space="preserve">Hpi - прогнозируемая среднегодовая численность специалистов, указанных в подпункте 3 пункта 2 статьи 3 настоящего Закона, в i-м муниципальном образовании на соответствующий финансовый год по данным органов местного самоуправления
</t>
  </si>
  <si>
    <t xml:space="preserve">Q - средний размер ежемесячной жилищно-коммунальной выплаты, начисленный специалистам, указанным в подпункте 4 пункта 2 статьи 3 настоящего Закона, в i-м муниципальном образовании за отчетный финансовый год, по данным органов местного самоуправления
</t>
  </si>
  <si>
    <t xml:space="preserve">Hqi - прогнозируемая среднегодовая численность специалистов, указанных в подпункте 4 пункта 2 статьи 3 настоящего Закона, в i-м муниципальном образовании на соответствующий финансовый год, по данным органов местного самоуправления
</t>
  </si>
  <si>
    <t xml:space="preserve">F - средний размер ежемесячной жилищно-коммунальной выплаты, начисленный специалистам, указанным в подпункте 8 пункта 2 статьи 3 настоящего Закона, прогнозируемый в i-м муниципальном образовании на отчетный финансовый год, по данным органов местного самоуправления
</t>
  </si>
  <si>
    <t xml:space="preserve">Hfi - прогнозируемая среднегодовая численность специалистов, указанных в подпункте 8 пункта 2 статьи 3 настоящего Закона, в i-м муниципальном образовании на соответствующий финансовый год, по данным органов местного самоуправления
</t>
  </si>
  <si>
    <t>в том числе</t>
  </si>
  <si>
    <t xml:space="preserve"> специалисты в области культуры и искусства, работающим в учреждениях культуры и искусства, организациях социального обслуживания, образовательных организациях, медицинских организациях, подведомственных исполнительному органу государственной власти Мурманской области, уполномоченному в сфере охраны здоровья
</t>
  </si>
  <si>
    <t xml:space="preserve"> медицинские, фармацевтические работники и руководители медицинских организаций, подведомственных исполнительному органу государственной власти Мурманской области, уполномоченному в сфере охраны здоровья; медицинским и фармацевтическим работникам учреждений физической культуры и спорта, организаций социального обслуживания, образовательных организаций
</t>
  </si>
  <si>
    <t xml:space="preserve"> специалисты, осуществляющие профессиональную деятельность по общеотраслевым должностям служащих в государственных областных и муниципальных учреждениях культуры и искусства, организациях социального обслуживания, образовательных организаций, медицинских организациях, подведомственных исполнительному органу государственной власти Мурманской области, уполномоченному в сфере охраны здоровья (за исключением специалистов государственных областных образовательных организаций)
</t>
  </si>
  <si>
    <t xml:space="preserve">педагогические работники и руководители образовательных организаций; педагогические работники учреждений физической культуры и спорта, организаций социального обслуживания, учреждений культуры и искусства, медицинских организаций, подведомственных исполнительному органу государственной власти Мурманской области, уполномоченному в сфере охраны здоровья
</t>
  </si>
  <si>
    <t xml:space="preserve">социальные работники и руководители организаций социального обслуживания граждан; социальные работники образовательных организаций, медицинских организаций, подведомственных исполнительному органу государственной власти Мурманской области, уполномоченному в сфере охраны здоровья
</t>
  </si>
  <si>
    <t>Количество месяцев</t>
  </si>
  <si>
    <t xml:space="preserve">G - коэффициент индексации размеров ежемесячной жилищно-коммунальной выплаты, определяемый проектом закона Мурманской области об областном бюджете на соответствующий финансовый год
</t>
  </si>
  <si>
    <t xml:space="preserve">Расчёт объема субвенции на осуществление органами местного самоуправления государственных полномочий по предоставлению ежемесячной жилищно-коммунальной выплаты на соответствующий финансовый год.
</t>
  </si>
  <si>
    <t>Муниципальное образование</t>
  </si>
  <si>
    <t>г.Кировск</t>
  </si>
  <si>
    <t>Ковдорский район</t>
  </si>
  <si>
    <t>г.Мончегорск</t>
  </si>
  <si>
    <t>г.Оленегорск</t>
  </si>
  <si>
    <t>г.Полярные Зори</t>
  </si>
  <si>
    <t>ЗАТО п.Видяево</t>
  </si>
  <si>
    <t>ЗАТО Александровск</t>
  </si>
  <si>
    <t>ЗАТО г.Североморск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</si>
  <si>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</si>
  <si>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</si>
  <si>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</si>
  <si>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</si>
  <si>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</si>
  <si>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 xml:space="preserve">ИТОГО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</si>
  <si>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</si>
  <si>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</si>
  <si>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</si>
  <si>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</si>
  <si>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</si>
  <si>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</si>
  <si>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</si>
  <si>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</si>
  <si>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</si>
  <si>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</si>
  <si>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</si>
  <si>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</si>
  <si>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специалисты учреждений бытового обслуживания, физической культуры и спорта, связи на период первых двух лет работы в сельских населенных пунктах после окончания профессиональной образовательной организации или образовательной организации высшего образования при условии проживания в сельских населенных пункта
</t>
  </si>
  <si>
    <t>коэффициент расходов на осуществление органами местного самоуправления государственных полномочий по организации предоставления ежемесячной жилищно-коммунальной выплаты специалистам муниципальных учреждений (организаций), указанным в подпунктах 1 - 4, 6, 8 пункта 2 статьи 3 Закона</t>
  </si>
  <si>
    <t>Расходы на осуществление органами местного самоуправления государственных полномочий по предоставлению ежемесячной жилищно-коммунальной выплаты</t>
  </si>
  <si>
    <t xml:space="preserve">Расходы на осуществление органами местного самоуправления государственных полномочий по организации предоставления ежемесячной жилищно-коммунальной выплаты </t>
  </si>
  <si>
    <t>2022 год</t>
  </si>
  <si>
    <t>2023 год</t>
  </si>
  <si>
    <t>распределение объема единой субвенции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на 2021 год и плановый период 2022, 2023 годов</t>
  </si>
  <si>
    <t xml:space="preserve">Министр труда и социального развития  Мурманской области </t>
  </si>
  <si>
    <t>ГРК</t>
  </si>
  <si>
    <t>отклонение</t>
  </si>
  <si>
    <t>2021 год = 1</t>
  </si>
  <si>
    <t>КР 01.08.2021</t>
  </si>
  <si>
    <t>2024 год</t>
  </si>
  <si>
    <t xml:space="preserve"> коэффициент индексации размеров ежемесячной жилищно-коммунальной выплаты, на очередной финансовый год и плановый период.
</t>
  </si>
  <si>
    <t>G</t>
  </si>
  <si>
    <t xml:space="preserve">Коэффициент индексации размеров ежемесячной жилищно-коммунальной выплаты, значение которого устанавливается ежегодно законом Мурманской области об областном бюджете на очередной финансовый год и плановый период.
G
</t>
  </si>
  <si>
    <t xml:space="preserve"> Объем предоставляемой субвенции для каждого муниципального образования 
(Si)
</t>
  </si>
  <si>
    <t>R - средний размер ежемесячной жилищно-коммунальной выплаты специалистам, указанным в подпунктах 1, 2, 6 пункта 2 статьи 3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</si>
  <si>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 xml:space="preserve">Hri - прогнозируемая среднегодовая численность специалистов, указанных в подпунктах 1, 2, 6 пункта 2 статьи 3 Закона Мурманской области от 27.12.2004 № 561-01-ЗМО, в муниципальном образовании на соответствующий финансовый год, по данным органов местного самоуправления
</t>
  </si>
  <si>
    <t xml:space="preserve">Hpi - прогнозируемая среднегодовая численность специалистов, указанных в подпункте 3 пункта 2 статьи 3 настоящего Закона Мурманской области от 27.12.2004 № 561-01-ЗМО, в муниципальном образовании на соответствующий финансовый год по данным органов местного самоуправления
</t>
  </si>
  <si>
    <t xml:space="preserve">Hqi - прогнозируемая среднегодовая численность специалистов, указанных в подпункте 4 пункта 2 статьи 3 настоящего Закона Мурманской области от 27.12.2004 № 561-01-ЗМО, в муниципальном образовании на соответствующий финансовый год, по данным органов местного самоуправления
</t>
  </si>
  <si>
    <t>Р - средний размер ежемесячной жилищно-коммунальной выплаты специалистам, указанным в подпункте 3 пункта 2 статьи 3 Закона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</si>
  <si>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>Q - средний размер ежемесячной жилищно-коммунальной выплаты специалистам, указанным в подпункте 4 пункта 2 статьи 3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</si>
  <si>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>Hfi - прогнозируемая среднегодовая численность специалистов, указанных в подпункте 8 пункта 2 статьи 3 Закона Мурманской области от 27.12.2004 № 561-01-ЗМО, в муниципальном образовании на соответствующий финансовый год (по данным органов местного самоуправления)</t>
  </si>
  <si>
    <t>F - средний размер ежемесячной жилищно-коммунальной выплаты специалистам, указанным в подпункте 8 пункта 2 статьи 3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</si>
  <si>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>Предусмотрено Законом Мурманской области от 24.122020 № 2585-01-ЗМО</t>
  </si>
  <si>
    <t>Отклонение</t>
  </si>
  <si>
    <t xml:space="preserve"> Определение общего объема субвенции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от 27.12.2004 № 561-01-ЗМО, имеющим право на предоставление ежемесячной жилищно-коммунальной выплаты на 2022 год и плановый период 2023-2024 годов
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</si>
</sst>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" fontId="6" fillId="3" borderId="8">
      <alignment horizontal="right" vertical="top" shrinkToFit="1"/>
    </xf>
  </cellStyleXfs>
  <cellXfs count="45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Fill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/>
    <xf numFmtId="4" fontId="5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4" fontId="1" fillId="0" borderId="0" xfId="0" applyNumberFormat="1" applyFont="1"/>
    <xf numFmtId="0" fontId="1" fillId="0" borderId="1" xfId="0" applyFont="1" applyBorder="1" applyAlignment="1">
      <alignment horizontal="center" vertical="center" textRotation="90" wrapText="1"/>
    </xf>
    <xf numFmtId="16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6" fillId="3" borderId="8" xfId="1" applyNumberFormat="1" applyProtection="1">
      <alignment horizontal="right" vertical="top" shrinkToFit="1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165" fontId="7" fillId="0" borderId="0" xfId="0" applyNumberFormat="1" applyFont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ex7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44"/>
  <sheetViews>
    <sheetView zoomScale="60" zoomScaleNormal="60" workbookViewId="0">
      <pane xSplit="1" ySplit="5" topLeftCell="M12" activePane="bottomRight" state="frozen"/>
      <selection pane="topRight" activeCell="B1" sqref="B1"/>
      <selection pane="bottomLeft" activeCell="A6" sqref="A6"/>
      <selection pane="bottomRight" activeCell="Z10" sqref="Z10"/>
    </sheetView>
  </sheetViews>
  <sheetFormatPr defaultColWidth="9.109375" defaultRowHeight="13.8"/>
  <cols>
    <col min="1" max="2" width="20.109375" style="1" customWidth="1"/>
    <col min="3" max="3" width="12.6640625" style="1" customWidth="1"/>
    <col min="4" max="4" width="15.44140625" style="1" customWidth="1"/>
    <col min="5" max="5" width="16.6640625" style="1" customWidth="1"/>
    <col min="6" max="6" width="22.109375" style="1" customWidth="1"/>
    <col min="7" max="7" width="12.5546875" style="1" customWidth="1"/>
    <col min="8" max="8" width="11.109375" style="1" customWidth="1"/>
    <col min="9" max="9" width="20.5546875" style="1" customWidth="1"/>
    <col min="10" max="11" width="15.109375" style="1" customWidth="1"/>
    <col min="12" max="12" width="18" style="1" customWidth="1"/>
    <col min="13" max="14" width="15.109375" style="1" customWidth="1"/>
    <col min="15" max="15" width="16" style="1" customWidth="1"/>
    <col min="16" max="16" width="7.33203125" style="1" customWidth="1"/>
    <col min="17" max="17" width="16.6640625" style="1" customWidth="1"/>
    <col min="18" max="19" width="15.6640625" style="1" customWidth="1"/>
    <col min="20" max="20" width="13.6640625" style="1" customWidth="1"/>
    <col min="21" max="21" width="15.33203125" style="1" customWidth="1"/>
    <col min="22" max="22" width="19.44140625" style="1" customWidth="1"/>
    <col min="23" max="23" width="18.88671875" style="1" customWidth="1"/>
    <col min="24" max="24" width="16.88671875" style="1" customWidth="1"/>
    <col min="25" max="16384" width="9.109375" style="1"/>
  </cols>
  <sheetData>
    <row r="2" spans="1:23" ht="17.399999999999999">
      <c r="A2" s="26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4" spans="1:23">
      <c r="A4" s="28" t="s">
        <v>17</v>
      </c>
      <c r="B4" s="30" t="s">
        <v>0</v>
      </c>
      <c r="C4" s="30" t="s">
        <v>1</v>
      </c>
      <c r="D4" s="31" t="s">
        <v>8</v>
      </c>
      <c r="E4" s="32"/>
      <c r="F4" s="33"/>
      <c r="G4" s="30" t="s">
        <v>2</v>
      </c>
      <c r="H4" s="30" t="s">
        <v>3</v>
      </c>
      <c r="I4" s="14" t="s">
        <v>8</v>
      </c>
      <c r="J4" s="30" t="s">
        <v>4</v>
      </c>
      <c r="K4" s="30" t="s">
        <v>5</v>
      </c>
      <c r="L4" s="14" t="s">
        <v>8</v>
      </c>
      <c r="M4" s="30" t="s">
        <v>6</v>
      </c>
      <c r="N4" s="30" t="s">
        <v>7</v>
      </c>
      <c r="O4" s="14" t="s">
        <v>8</v>
      </c>
      <c r="P4" s="34" t="s">
        <v>14</v>
      </c>
      <c r="Q4" s="34" t="s">
        <v>46</v>
      </c>
      <c r="R4" s="34" t="s">
        <v>45</v>
      </c>
      <c r="S4" s="34" t="s">
        <v>47</v>
      </c>
      <c r="T4" s="16" t="s">
        <v>54</v>
      </c>
      <c r="U4" s="36">
        <v>2021</v>
      </c>
      <c r="V4" s="37"/>
      <c r="W4" s="37"/>
    </row>
    <row r="5" spans="1:23" s="5" customFormat="1" ht="409.6">
      <c r="A5" s="29"/>
      <c r="B5" s="30"/>
      <c r="C5" s="30"/>
      <c r="D5" s="12" t="s">
        <v>9</v>
      </c>
      <c r="E5" s="12" t="s">
        <v>10</v>
      </c>
      <c r="F5" s="12" t="s">
        <v>11</v>
      </c>
      <c r="G5" s="30"/>
      <c r="H5" s="30"/>
      <c r="I5" s="12" t="s">
        <v>12</v>
      </c>
      <c r="J5" s="30"/>
      <c r="K5" s="30"/>
      <c r="L5" s="12" t="s">
        <v>13</v>
      </c>
      <c r="M5" s="30"/>
      <c r="N5" s="30"/>
      <c r="O5" s="12" t="s">
        <v>44</v>
      </c>
      <c r="P5" s="35"/>
      <c r="Q5" s="35"/>
      <c r="R5" s="35"/>
      <c r="S5" s="35"/>
      <c r="T5" s="12" t="s">
        <v>15</v>
      </c>
      <c r="U5" s="12" t="s">
        <v>16</v>
      </c>
      <c r="V5" s="25" t="s">
        <v>69</v>
      </c>
      <c r="W5" s="25" t="s">
        <v>70</v>
      </c>
    </row>
    <row r="6" spans="1:23">
      <c r="A6" s="4" t="s">
        <v>18</v>
      </c>
      <c r="B6" s="17">
        <v>4000.73</v>
      </c>
      <c r="C6" s="18">
        <f>D6+E6+F6</f>
        <v>8</v>
      </c>
      <c r="D6" s="18">
        <v>7</v>
      </c>
      <c r="E6" s="18">
        <v>1</v>
      </c>
      <c r="F6" s="18">
        <v>0</v>
      </c>
      <c r="G6" s="17">
        <v>4930.42</v>
      </c>
      <c r="H6" s="18">
        <f>I6</f>
        <v>31</v>
      </c>
      <c r="I6" s="18">
        <v>31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3">
        <v>12</v>
      </c>
      <c r="Q6" s="2">
        <f>ROUND((B6*C6+G6*H6+J6*K6+M6*N6)*12,2)</f>
        <v>2218186.3199999998</v>
      </c>
      <c r="R6" s="3">
        <v>1.008</v>
      </c>
      <c r="S6" s="2">
        <f>ROUNDUP(Q6*R6,2)</f>
        <v>2235931.8199999998</v>
      </c>
      <c r="T6" s="18">
        <v>1</v>
      </c>
      <c r="U6" s="2">
        <f>ROUNDUP((B6*C6+G6*H6+J6*K6+M6*N6)*P6*R6*T6/100,0)*100</f>
        <v>2236000</v>
      </c>
      <c r="V6" s="11">
        <v>2210900</v>
      </c>
      <c r="W6" s="11">
        <f>U6-V6</f>
        <v>25100</v>
      </c>
    </row>
    <row r="7" spans="1:23">
      <c r="A7" s="4" t="s">
        <v>19</v>
      </c>
      <c r="B7" s="17">
        <v>5371.45</v>
      </c>
      <c r="C7" s="18">
        <f t="shared" ref="C7:C18" si="0">D7+E7+F7</f>
        <v>10</v>
      </c>
      <c r="D7" s="18">
        <v>4</v>
      </c>
      <c r="E7" s="18">
        <v>1</v>
      </c>
      <c r="F7" s="18">
        <v>5</v>
      </c>
      <c r="G7" s="17">
        <v>5902.34</v>
      </c>
      <c r="H7" s="18">
        <f t="shared" ref="H7:H18" si="1">I7</f>
        <v>34</v>
      </c>
      <c r="I7" s="18">
        <v>34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3">
        <v>12</v>
      </c>
      <c r="Q7" s="2">
        <f t="shared" ref="Q7:Q18" si="2">ROUND((B7*C7+G7*H7+J7*K7+M7*N7)*12,2)</f>
        <v>3052728.72</v>
      </c>
      <c r="R7" s="3">
        <v>1.008</v>
      </c>
      <c r="S7" s="2">
        <f t="shared" ref="S7:S18" si="3">ROUNDUP(Q7*R7,2)</f>
        <v>3077150.55</v>
      </c>
      <c r="T7" s="18">
        <v>1</v>
      </c>
      <c r="U7" s="2">
        <f>ROUNDUP((B7*C7+G7*H7+J7*K7+M7*N7)*P7*R7*T7/100,0)*100</f>
        <v>3077200</v>
      </c>
      <c r="V7" s="11">
        <v>3059900</v>
      </c>
      <c r="W7" s="11">
        <f t="shared" ref="W7:W18" si="4">U7-V7</f>
        <v>17300</v>
      </c>
    </row>
    <row r="8" spans="1:23">
      <c r="A8" s="4" t="s">
        <v>20</v>
      </c>
      <c r="B8" s="17">
        <v>3717.34</v>
      </c>
      <c r="C8" s="18">
        <f t="shared" si="0"/>
        <v>3</v>
      </c>
      <c r="D8" s="18">
        <v>0</v>
      </c>
      <c r="E8" s="18">
        <v>1</v>
      </c>
      <c r="F8" s="18">
        <v>2</v>
      </c>
      <c r="G8" s="17">
        <v>3691.99</v>
      </c>
      <c r="H8" s="18">
        <f t="shared" si="1"/>
        <v>24</v>
      </c>
      <c r="I8" s="18">
        <v>24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3">
        <v>12</v>
      </c>
      <c r="Q8" s="2">
        <f t="shared" si="2"/>
        <v>1197117.3600000001</v>
      </c>
      <c r="R8" s="3">
        <v>1.008</v>
      </c>
      <c r="S8" s="2">
        <f t="shared" si="3"/>
        <v>1206694.3</v>
      </c>
      <c r="T8" s="18">
        <v>1</v>
      </c>
      <c r="U8" s="2">
        <f t="shared" ref="U8:U18" si="5">ROUNDUP((B8*C8+G8*H8+J8*K8+M8*N8)*P8*R8*T8/100,0)*100</f>
        <v>1206700</v>
      </c>
      <c r="V8" s="11">
        <v>1463200</v>
      </c>
      <c r="W8" s="11">
        <f t="shared" si="4"/>
        <v>-256500</v>
      </c>
    </row>
    <row r="9" spans="1:23">
      <c r="A9" s="4" t="s">
        <v>21</v>
      </c>
      <c r="B9" s="17">
        <v>4199.25</v>
      </c>
      <c r="C9" s="18">
        <f t="shared" si="0"/>
        <v>8</v>
      </c>
      <c r="D9" s="18">
        <v>5</v>
      </c>
      <c r="E9" s="18">
        <v>0</v>
      </c>
      <c r="F9" s="18">
        <v>3</v>
      </c>
      <c r="G9" s="17">
        <v>4819.58</v>
      </c>
      <c r="H9" s="18">
        <f t="shared" si="1"/>
        <v>99</v>
      </c>
      <c r="I9" s="18">
        <v>99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3">
        <v>12</v>
      </c>
      <c r="Q9" s="2">
        <f t="shared" si="2"/>
        <v>6128789.04</v>
      </c>
      <c r="R9" s="3">
        <v>1.008</v>
      </c>
      <c r="S9" s="2">
        <f t="shared" si="3"/>
        <v>6177819.3599999994</v>
      </c>
      <c r="T9" s="18">
        <v>1</v>
      </c>
      <c r="U9" s="2">
        <f t="shared" si="5"/>
        <v>6177900</v>
      </c>
      <c r="V9" s="11">
        <v>6422200</v>
      </c>
      <c r="W9" s="11">
        <f t="shared" si="4"/>
        <v>-244300</v>
      </c>
    </row>
    <row r="10" spans="1:23">
      <c r="A10" s="4" t="s">
        <v>22</v>
      </c>
      <c r="B10" s="17">
        <v>4664.75</v>
      </c>
      <c r="C10" s="18">
        <f t="shared" si="0"/>
        <v>12.25</v>
      </c>
      <c r="D10" s="18">
        <v>9.25</v>
      </c>
      <c r="E10" s="18">
        <v>1</v>
      </c>
      <c r="F10" s="18">
        <v>2</v>
      </c>
      <c r="G10" s="17">
        <v>5784.36</v>
      </c>
      <c r="H10" s="18">
        <f t="shared" si="1"/>
        <v>28.25</v>
      </c>
      <c r="I10" s="18">
        <v>28.25</v>
      </c>
      <c r="J10" s="18">
        <v>3439.75</v>
      </c>
      <c r="K10" s="18">
        <f>L10</f>
        <v>1</v>
      </c>
      <c r="L10" s="18">
        <v>1</v>
      </c>
      <c r="M10" s="18">
        <v>0</v>
      </c>
      <c r="N10" s="18">
        <v>0</v>
      </c>
      <c r="O10" s="18">
        <v>0</v>
      </c>
      <c r="P10" s="3">
        <v>12</v>
      </c>
      <c r="Q10" s="2">
        <f t="shared" si="2"/>
        <v>2687893.29</v>
      </c>
      <c r="R10" s="3">
        <v>1.008</v>
      </c>
      <c r="S10" s="2">
        <f t="shared" si="3"/>
        <v>2709396.44</v>
      </c>
      <c r="T10" s="18">
        <v>1</v>
      </c>
      <c r="U10" s="2">
        <f t="shared" si="5"/>
        <v>2709400</v>
      </c>
      <c r="V10" s="11">
        <v>3011700</v>
      </c>
      <c r="W10" s="11">
        <f t="shared" si="4"/>
        <v>-302300</v>
      </c>
    </row>
    <row r="11" spans="1:23">
      <c r="A11" s="4" t="s">
        <v>23</v>
      </c>
      <c r="B11" s="17">
        <v>4446.34</v>
      </c>
      <c r="C11" s="18">
        <f t="shared" si="0"/>
        <v>35</v>
      </c>
      <c r="D11" s="18">
        <v>11</v>
      </c>
      <c r="E11" s="18">
        <v>4</v>
      </c>
      <c r="F11" s="18">
        <v>20</v>
      </c>
      <c r="G11" s="17">
        <v>5065.3500000000004</v>
      </c>
      <c r="H11" s="18">
        <f t="shared" si="1"/>
        <v>167</v>
      </c>
      <c r="I11" s="18">
        <v>167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3">
        <v>12</v>
      </c>
      <c r="Q11" s="2">
        <f t="shared" si="2"/>
        <v>12018424.199999999</v>
      </c>
      <c r="R11" s="3">
        <v>1.008</v>
      </c>
      <c r="S11" s="2">
        <f t="shared" si="3"/>
        <v>12114571.6</v>
      </c>
      <c r="T11" s="18">
        <v>1</v>
      </c>
      <c r="U11" s="2">
        <f t="shared" si="5"/>
        <v>12114600</v>
      </c>
      <c r="V11" s="11">
        <v>12222200</v>
      </c>
      <c r="W11" s="11">
        <f t="shared" si="4"/>
        <v>-107600</v>
      </c>
    </row>
    <row r="12" spans="1:23">
      <c r="A12" s="4" t="s">
        <v>24</v>
      </c>
      <c r="B12" s="17">
        <v>5104.5</v>
      </c>
      <c r="C12" s="18">
        <f t="shared" si="0"/>
        <v>15</v>
      </c>
      <c r="D12" s="18">
        <v>7</v>
      </c>
      <c r="E12" s="18">
        <v>0</v>
      </c>
      <c r="F12" s="18">
        <v>8</v>
      </c>
      <c r="G12" s="17">
        <v>5400.9</v>
      </c>
      <c r="H12" s="18">
        <f t="shared" si="1"/>
        <v>20</v>
      </c>
      <c r="I12" s="18">
        <v>20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3">
        <v>12</v>
      </c>
      <c r="Q12" s="2">
        <f t="shared" si="2"/>
        <v>2215026</v>
      </c>
      <c r="R12" s="3">
        <v>1.008</v>
      </c>
      <c r="S12" s="2">
        <f t="shared" si="3"/>
        <v>2232746.21</v>
      </c>
      <c r="T12" s="18">
        <v>1</v>
      </c>
      <c r="U12" s="2">
        <f t="shared" si="5"/>
        <v>2232800</v>
      </c>
      <c r="V12" s="11">
        <v>2274800</v>
      </c>
      <c r="W12" s="11">
        <f t="shared" si="4"/>
        <v>-42000</v>
      </c>
    </row>
    <row r="13" spans="1:23">
      <c r="A13" s="4" t="s">
        <v>25</v>
      </c>
      <c r="B13" s="17">
        <v>4908.99</v>
      </c>
      <c r="C13" s="18">
        <f t="shared" si="0"/>
        <v>27</v>
      </c>
      <c r="D13" s="18">
        <v>11</v>
      </c>
      <c r="E13" s="18">
        <v>3</v>
      </c>
      <c r="F13" s="18">
        <v>13</v>
      </c>
      <c r="G13" s="17">
        <v>5504.31</v>
      </c>
      <c r="H13" s="18">
        <f t="shared" si="1"/>
        <v>148</v>
      </c>
      <c r="I13" s="18">
        <v>148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3">
        <v>12</v>
      </c>
      <c r="Q13" s="2">
        <f t="shared" si="2"/>
        <v>11366167.32</v>
      </c>
      <c r="R13" s="3">
        <v>1.008</v>
      </c>
      <c r="S13" s="2">
        <f t="shared" si="3"/>
        <v>11457096.66</v>
      </c>
      <c r="T13" s="18">
        <v>1</v>
      </c>
      <c r="U13" s="2">
        <f t="shared" si="5"/>
        <v>11457100</v>
      </c>
      <c r="V13" s="11">
        <v>11489800</v>
      </c>
      <c r="W13" s="11">
        <f t="shared" si="4"/>
        <v>-32700</v>
      </c>
    </row>
    <row r="14" spans="1:23">
      <c r="A14" s="4" t="s">
        <v>26</v>
      </c>
      <c r="B14" s="17">
        <v>4318.7299999999996</v>
      </c>
      <c r="C14" s="18">
        <f t="shared" si="0"/>
        <v>61</v>
      </c>
      <c r="D14" s="18">
        <v>27</v>
      </c>
      <c r="E14" s="18">
        <v>8</v>
      </c>
      <c r="F14" s="18">
        <v>26</v>
      </c>
      <c r="G14" s="17">
        <v>5618.1</v>
      </c>
      <c r="H14" s="18">
        <f t="shared" si="1"/>
        <v>204</v>
      </c>
      <c r="I14" s="18">
        <v>204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3">
        <v>12</v>
      </c>
      <c r="Q14" s="2">
        <f t="shared" si="2"/>
        <v>16914419.16</v>
      </c>
      <c r="R14" s="3">
        <v>1.008</v>
      </c>
      <c r="S14" s="2">
        <f t="shared" si="3"/>
        <v>17049734.520000003</v>
      </c>
      <c r="T14" s="18">
        <v>1</v>
      </c>
      <c r="U14" s="2">
        <f t="shared" si="5"/>
        <v>17049800</v>
      </c>
      <c r="V14" s="11">
        <v>19133800</v>
      </c>
      <c r="W14" s="11">
        <f t="shared" si="4"/>
        <v>-2084000</v>
      </c>
    </row>
    <row r="15" spans="1:23">
      <c r="A15" s="4" t="s">
        <v>27</v>
      </c>
      <c r="B15" s="17">
        <v>3781.16</v>
      </c>
      <c r="C15" s="18">
        <f t="shared" si="0"/>
        <v>135</v>
      </c>
      <c r="D15" s="18">
        <v>81</v>
      </c>
      <c r="E15" s="18">
        <v>11</v>
      </c>
      <c r="F15" s="18">
        <v>43</v>
      </c>
      <c r="G15" s="17">
        <v>5075.46</v>
      </c>
      <c r="H15" s="18">
        <f t="shared" si="1"/>
        <v>490</v>
      </c>
      <c r="I15" s="18">
        <v>490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3">
        <v>12</v>
      </c>
      <c r="Q15" s="2">
        <f t="shared" si="2"/>
        <v>35969184</v>
      </c>
      <c r="R15" s="3">
        <v>1.008</v>
      </c>
      <c r="S15" s="2">
        <f t="shared" si="3"/>
        <v>36256937.479999997</v>
      </c>
      <c r="T15" s="18">
        <v>1</v>
      </c>
      <c r="U15" s="2">
        <f t="shared" si="5"/>
        <v>36257000</v>
      </c>
      <c r="V15" s="11">
        <v>36235500</v>
      </c>
      <c r="W15" s="11">
        <f t="shared" si="4"/>
        <v>21500</v>
      </c>
    </row>
    <row r="16" spans="1:23">
      <c r="A16" s="4" t="s">
        <v>28</v>
      </c>
      <c r="B16" s="17">
        <v>4815</v>
      </c>
      <c r="C16" s="18">
        <f t="shared" si="0"/>
        <v>107</v>
      </c>
      <c r="D16" s="18">
        <v>65</v>
      </c>
      <c r="E16" s="18">
        <v>8</v>
      </c>
      <c r="F16" s="18">
        <v>34</v>
      </c>
      <c r="G16" s="17">
        <v>5944</v>
      </c>
      <c r="H16" s="18">
        <f t="shared" si="1"/>
        <v>207</v>
      </c>
      <c r="I16" s="18">
        <v>207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3">
        <v>12</v>
      </c>
      <c r="Q16" s="2">
        <f t="shared" si="2"/>
        <v>20947356</v>
      </c>
      <c r="R16" s="3">
        <v>1.008</v>
      </c>
      <c r="S16" s="2">
        <f t="shared" si="3"/>
        <v>21114934.850000001</v>
      </c>
      <c r="T16" s="18">
        <v>1</v>
      </c>
      <c r="U16" s="2">
        <f t="shared" si="5"/>
        <v>21115000</v>
      </c>
      <c r="V16" s="11">
        <v>21858100</v>
      </c>
      <c r="W16" s="11">
        <f t="shared" si="4"/>
        <v>-743100</v>
      </c>
    </row>
    <row r="17" spans="1:23">
      <c r="A17" s="4" t="s">
        <v>29</v>
      </c>
      <c r="B17" s="17">
        <v>3053.9</v>
      </c>
      <c r="C17" s="18">
        <f t="shared" si="0"/>
        <v>85</v>
      </c>
      <c r="D17" s="18">
        <v>49</v>
      </c>
      <c r="E17" s="18">
        <v>8</v>
      </c>
      <c r="F17" s="18">
        <v>28</v>
      </c>
      <c r="G17" s="17">
        <v>4631.6099999999997</v>
      </c>
      <c r="H17" s="18">
        <f t="shared" si="1"/>
        <v>354</v>
      </c>
      <c r="I17" s="18">
        <v>354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3">
        <v>12</v>
      </c>
      <c r="Q17" s="2">
        <f t="shared" si="2"/>
        <v>22790057.280000001</v>
      </c>
      <c r="R17" s="3">
        <v>1.008</v>
      </c>
      <c r="S17" s="2">
        <f t="shared" si="3"/>
        <v>22972377.740000002</v>
      </c>
      <c r="T17" s="18">
        <v>1</v>
      </c>
      <c r="U17" s="2">
        <f t="shared" si="5"/>
        <v>22972400</v>
      </c>
      <c r="V17" s="11">
        <v>23304000</v>
      </c>
      <c r="W17" s="11">
        <f t="shared" si="4"/>
        <v>-331600</v>
      </c>
    </row>
    <row r="18" spans="1:23">
      <c r="A18" s="4" t="s">
        <v>30</v>
      </c>
      <c r="B18" s="17">
        <v>4614.09</v>
      </c>
      <c r="C18" s="18">
        <f t="shared" si="0"/>
        <v>63</v>
      </c>
      <c r="D18" s="18">
        <v>39</v>
      </c>
      <c r="E18" s="18">
        <v>4</v>
      </c>
      <c r="F18" s="18">
        <v>20</v>
      </c>
      <c r="G18" s="17">
        <v>5210.32</v>
      </c>
      <c r="H18" s="18">
        <f t="shared" si="1"/>
        <v>110</v>
      </c>
      <c r="I18" s="18">
        <v>110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3">
        <v>12</v>
      </c>
      <c r="Q18" s="2">
        <f t="shared" si="2"/>
        <v>10365874.439999999</v>
      </c>
      <c r="R18" s="3">
        <v>1.008</v>
      </c>
      <c r="S18" s="2">
        <f t="shared" si="3"/>
        <v>10448801.439999999</v>
      </c>
      <c r="T18" s="18">
        <v>1</v>
      </c>
      <c r="U18" s="2">
        <f t="shared" si="5"/>
        <v>10448900</v>
      </c>
      <c r="V18" s="11">
        <v>10460800</v>
      </c>
      <c r="W18" s="11">
        <f t="shared" si="4"/>
        <v>-11900</v>
      </c>
    </row>
    <row r="19" spans="1:23" s="6" customFormat="1">
      <c r="A19" s="7" t="s">
        <v>31</v>
      </c>
      <c r="B19" s="8"/>
      <c r="C19" s="10">
        <f>SUM(C6:C18)</f>
        <v>569.25</v>
      </c>
      <c r="D19" s="10">
        <f t="shared" ref="D19:O19" si="6">SUM(D6:D18)</f>
        <v>315.25</v>
      </c>
      <c r="E19" s="10">
        <f t="shared" si="6"/>
        <v>50</v>
      </c>
      <c r="F19" s="10">
        <f t="shared" si="6"/>
        <v>204</v>
      </c>
      <c r="G19" s="8"/>
      <c r="H19" s="10">
        <f t="shared" si="6"/>
        <v>1916.25</v>
      </c>
      <c r="I19" s="10">
        <f t="shared" si="6"/>
        <v>1916.25</v>
      </c>
      <c r="J19" s="10">
        <f t="shared" si="6"/>
        <v>3439.75</v>
      </c>
      <c r="K19" s="10">
        <f t="shared" si="6"/>
        <v>1</v>
      </c>
      <c r="L19" s="10">
        <f t="shared" si="6"/>
        <v>1</v>
      </c>
      <c r="M19" s="10">
        <f t="shared" si="6"/>
        <v>0</v>
      </c>
      <c r="N19" s="10">
        <f t="shared" si="6"/>
        <v>0</v>
      </c>
      <c r="O19" s="10">
        <f t="shared" si="6"/>
        <v>0</v>
      </c>
      <c r="P19" s="9"/>
      <c r="Q19" s="8">
        <f>SUM(Q6:Q18)</f>
        <v>147871223.13</v>
      </c>
      <c r="R19" s="9"/>
      <c r="S19" s="8">
        <f>SUM(S6:S18)</f>
        <v>149054192.97</v>
      </c>
      <c r="T19" s="9"/>
      <c r="U19" s="8">
        <f>SUM(U6:U18)</f>
        <v>149054800</v>
      </c>
      <c r="V19" s="8">
        <f>SUM(V6:V18)</f>
        <v>153146900</v>
      </c>
      <c r="W19" s="8">
        <f>SUM(W6:W18)</f>
        <v>-4092100</v>
      </c>
    </row>
    <row r="20" spans="1:23">
      <c r="T20" s="1" t="s">
        <v>52</v>
      </c>
      <c r="U20" s="11">
        <v>153146900</v>
      </c>
      <c r="W20" s="13"/>
    </row>
    <row r="21" spans="1:23">
      <c r="T21" s="1" t="s">
        <v>53</v>
      </c>
      <c r="U21" s="11">
        <f>U19-U20</f>
        <v>-4092100</v>
      </c>
    </row>
    <row r="22" spans="1:23">
      <c r="U22" s="11"/>
    </row>
    <row r="23" spans="1:23" hidden="1"/>
    <row r="24" spans="1:23" hidden="1">
      <c r="P24" s="1">
        <v>1</v>
      </c>
      <c r="T24" s="1">
        <v>1000</v>
      </c>
    </row>
    <row r="25" spans="1:23" hidden="1">
      <c r="P25" s="1">
        <v>2</v>
      </c>
      <c r="T25" s="1">
        <v>1000</v>
      </c>
    </row>
    <row r="26" spans="1:23" hidden="1">
      <c r="P26" s="1">
        <v>3</v>
      </c>
      <c r="T26" s="1">
        <v>1000</v>
      </c>
    </row>
    <row r="27" spans="1:23" hidden="1">
      <c r="P27" s="1">
        <v>4</v>
      </c>
      <c r="T27" s="1">
        <v>1000</v>
      </c>
    </row>
    <row r="28" spans="1:23" hidden="1">
      <c r="P28" s="1">
        <v>5</v>
      </c>
      <c r="T28" s="1">
        <v>1000</v>
      </c>
    </row>
    <row r="29" spans="1:23" hidden="1">
      <c r="P29" s="1">
        <v>6</v>
      </c>
      <c r="T29" s="1">
        <f>T28*1.04</f>
        <v>1040</v>
      </c>
    </row>
    <row r="30" spans="1:23" hidden="1">
      <c r="P30" s="1">
        <v>7</v>
      </c>
      <c r="T30" s="1">
        <v>1040</v>
      </c>
    </row>
    <row r="31" spans="1:23" hidden="1">
      <c r="P31" s="1">
        <v>8</v>
      </c>
      <c r="T31" s="1">
        <v>1040</v>
      </c>
    </row>
    <row r="32" spans="1:23" hidden="1">
      <c r="P32" s="1">
        <v>9</v>
      </c>
      <c r="T32" s="1">
        <v>1040</v>
      </c>
    </row>
    <row r="33" spans="2:22" hidden="1">
      <c r="P33" s="1">
        <v>10</v>
      </c>
      <c r="T33" s="1">
        <v>1040</v>
      </c>
    </row>
    <row r="34" spans="2:22" hidden="1">
      <c r="P34" s="1">
        <v>11</v>
      </c>
      <c r="T34" s="1">
        <v>1040</v>
      </c>
    </row>
    <row r="35" spans="2:22" hidden="1">
      <c r="P35" s="1">
        <v>12</v>
      </c>
      <c r="T35" s="1">
        <v>1040</v>
      </c>
    </row>
    <row r="36" spans="2:22" hidden="1">
      <c r="T36" s="1">
        <f>SUM(T24:T35)/12</f>
        <v>1023.3333333333334</v>
      </c>
    </row>
    <row r="37" spans="2:22" hidden="1"/>
    <row r="38" spans="2:22" hidden="1"/>
    <row r="39" spans="2:22" hidden="1"/>
    <row r="40" spans="2:22" hidden="1"/>
    <row r="41" spans="2:22" hidden="1"/>
    <row r="42" spans="2:22" hidden="1"/>
    <row r="43" spans="2:22">
      <c r="S43" s="20"/>
      <c r="T43" s="1" t="s">
        <v>55</v>
      </c>
      <c r="U43" s="20">
        <v>77579146.400000006</v>
      </c>
      <c r="V43" s="1" t="s">
        <v>55</v>
      </c>
    </row>
    <row r="44" spans="2:22">
      <c r="B44" s="1" t="s">
        <v>51</v>
      </c>
    </row>
  </sheetData>
  <mergeCells count="16">
    <mergeCell ref="A2:U2"/>
    <mergeCell ref="A4:A5"/>
    <mergeCell ref="B4:B5"/>
    <mergeCell ref="C4:C5"/>
    <mergeCell ref="D4:F4"/>
    <mergeCell ref="G4:G5"/>
    <mergeCell ref="H4:H5"/>
    <mergeCell ref="J4:J5"/>
    <mergeCell ref="K4:K5"/>
    <mergeCell ref="M4:M5"/>
    <mergeCell ref="N4:N5"/>
    <mergeCell ref="P4:P5"/>
    <mergeCell ref="Q4:Q5"/>
    <mergeCell ref="R4:R5"/>
    <mergeCell ref="S4:S5"/>
    <mergeCell ref="U4:W4"/>
  </mergeCells>
  <pageMargins left="0.16" right="0.17" top="1.0900000000000001" bottom="0.74803149606299213" header="0.19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63"/>
  <sheetViews>
    <sheetView tabSelected="1" zoomScale="80" zoomScaleNormal="80" workbookViewId="0">
      <selection activeCell="G22" sqref="G22"/>
    </sheetView>
  </sheetViews>
  <sheetFormatPr defaultColWidth="9.109375" defaultRowHeight="13.8"/>
  <cols>
    <col min="1" max="1" width="20.109375" style="1" customWidth="1"/>
    <col min="2" max="2" width="25.44140625" style="1" customWidth="1"/>
    <col min="3" max="5" width="12.6640625" style="1" customWidth="1"/>
    <col min="6" max="6" width="20.6640625" style="1" customWidth="1"/>
    <col min="7" max="9" width="11.5546875" style="1" customWidth="1"/>
    <col min="10" max="10" width="22.33203125" style="1" customWidth="1"/>
    <col min="11" max="13" width="12.109375" style="1" customWidth="1"/>
    <col min="14" max="14" width="19.44140625" style="1" customWidth="1"/>
    <col min="15" max="17" width="10.88671875" style="1" customWidth="1"/>
    <col min="18" max="18" width="7.33203125" style="1" customWidth="1"/>
    <col min="19" max="19" width="15.6640625" style="1" customWidth="1"/>
    <col min="20" max="22" width="12.5546875" style="1" customWidth="1"/>
    <col min="23" max="25" width="20.109375" style="1" customWidth="1"/>
    <col min="26" max="16384" width="9.109375" style="1"/>
  </cols>
  <sheetData>
    <row r="2" spans="1:25" ht="62.4" customHeight="1">
      <c r="A2" s="26" t="s">
        <v>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4" spans="1:25" ht="132.6" customHeight="1">
      <c r="A4" s="28" t="s">
        <v>17</v>
      </c>
      <c r="B4" s="30" t="s">
        <v>61</v>
      </c>
      <c r="C4" s="42" t="s">
        <v>62</v>
      </c>
      <c r="D4" s="43"/>
      <c r="E4" s="43"/>
      <c r="F4" s="30" t="s">
        <v>65</v>
      </c>
      <c r="G4" s="42" t="s">
        <v>63</v>
      </c>
      <c r="H4" s="43"/>
      <c r="I4" s="44"/>
      <c r="J4" s="30" t="s">
        <v>66</v>
      </c>
      <c r="K4" s="42" t="s">
        <v>64</v>
      </c>
      <c r="L4" s="43"/>
      <c r="M4" s="44"/>
      <c r="N4" s="30" t="s">
        <v>68</v>
      </c>
      <c r="O4" s="42" t="s">
        <v>67</v>
      </c>
      <c r="P4" s="43"/>
      <c r="Q4" s="44"/>
      <c r="R4" s="34" t="s">
        <v>14</v>
      </c>
      <c r="S4" s="34" t="s">
        <v>45</v>
      </c>
      <c r="T4" s="39" t="s">
        <v>59</v>
      </c>
      <c r="U4" s="40"/>
      <c r="V4" s="41"/>
      <c r="W4" s="39" t="s">
        <v>60</v>
      </c>
      <c r="X4" s="32"/>
      <c r="Y4" s="33"/>
    </row>
    <row r="5" spans="1:25" s="5" customFormat="1" ht="93.6" customHeight="1">
      <c r="A5" s="29"/>
      <c r="B5" s="30"/>
      <c r="C5" s="19" t="s">
        <v>48</v>
      </c>
      <c r="D5" s="19" t="s">
        <v>49</v>
      </c>
      <c r="E5" s="19" t="s">
        <v>56</v>
      </c>
      <c r="F5" s="30"/>
      <c r="G5" s="19" t="s">
        <v>48</v>
      </c>
      <c r="H5" s="19" t="s">
        <v>49</v>
      </c>
      <c r="I5" s="19" t="s">
        <v>56</v>
      </c>
      <c r="J5" s="30"/>
      <c r="K5" s="19" t="s">
        <v>48</v>
      </c>
      <c r="L5" s="19" t="s">
        <v>49</v>
      </c>
      <c r="M5" s="19" t="s">
        <v>56</v>
      </c>
      <c r="N5" s="30"/>
      <c r="O5" s="19" t="s">
        <v>48</v>
      </c>
      <c r="P5" s="19" t="s">
        <v>49</v>
      </c>
      <c r="Q5" s="19" t="s">
        <v>56</v>
      </c>
      <c r="R5" s="35"/>
      <c r="S5" s="35"/>
      <c r="T5" s="19" t="s">
        <v>48</v>
      </c>
      <c r="U5" s="19" t="s">
        <v>49</v>
      </c>
      <c r="V5" s="19" t="s">
        <v>56</v>
      </c>
      <c r="W5" s="19" t="s">
        <v>48</v>
      </c>
      <c r="X5" s="19" t="s">
        <v>49</v>
      </c>
      <c r="Y5" s="19" t="s">
        <v>56</v>
      </c>
    </row>
    <row r="6" spans="1:25">
      <c r="A6" s="4" t="s">
        <v>18</v>
      </c>
      <c r="B6" s="17">
        <v>4000.73</v>
      </c>
      <c r="C6" s="18">
        <v>8</v>
      </c>
      <c r="D6" s="18">
        <v>8</v>
      </c>
      <c r="E6" s="18">
        <v>8</v>
      </c>
      <c r="F6" s="17">
        <v>4930.42</v>
      </c>
      <c r="G6" s="18">
        <v>31</v>
      </c>
      <c r="H6" s="18">
        <v>31</v>
      </c>
      <c r="I6" s="18">
        <v>31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3">
        <v>12</v>
      </c>
      <c r="S6" s="3">
        <v>1.008</v>
      </c>
      <c r="T6" s="3">
        <v>1.0229999999999999</v>
      </c>
      <c r="U6" s="3">
        <v>1.04</v>
      </c>
      <c r="V6" s="3">
        <v>1.04</v>
      </c>
      <c r="W6" s="2">
        <v>2287400</v>
      </c>
      <c r="X6" s="2">
        <v>2325400</v>
      </c>
      <c r="Y6" s="2">
        <v>2325400</v>
      </c>
    </row>
    <row r="7" spans="1:25">
      <c r="A7" s="4" t="s">
        <v>19</v>
      </c>
      <c r="B7" s="17">
        <v>5371.45</v>
      </c>
      <c r="C7" s="18">
        <v>13</v>
      </c>
      <c r="D7" s="18">
        <v>13</v>
      </c>
      <c r="E7" s="18">
        <v>13</v>
      </c>
      <c r="F7" s="17">
        <v>5902.34</v>
      </c>
      <c r="G7" s="18">
        <v>34</v>
      </c>
      <c r="H7" s="18">
        <v>34</v>
      </c>
      <c r="I7" s="18">
        <v>34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3">
        <v>12</v>
      </c>
      <c r="S7" s="3">
        <v>1.008</v>
      </c>
      <c r="T7" s="3">
        <v>1.0229999999999999</v>
      </c>
      <c r="U7" s="3">
        <v>1.04</v>
      </c>
      <c r="V7" s="3">
        <v>1.04</v>
      </c>
      <c r="W7" s="2">
        <v>3347400</v>
      </c>
      <c r="X7" s="2">
        <v>3403000</v>
      </c>
      <c r="Y7" s="2">
        <v>3403000</v>
      </c>
    </row>
    <row r="8" spans="1:25">
      <c r="A8" s="4" t="s">
        <v>20</v>
      </c>
      <c r="B8" s="17">
        <v>3717.34</v>
      </c>
      <c r="C8" s="18">
        <v>5</v>
      </c>
      <c r="D8" s="18">
        <v>5</v>
      </c>
      <c r="E8" s="18">
        <v>5</v>
      </c>
      <c r="F8" s="17">
        <v>3691.99</v>
      </c>
      <c r="G8" s="18">
        <v>26</v>
      </c>
      <c r="H8" s="18">
        <v>26</v>
      </c>
      <c r="I8" s="18">
        <v>26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3">
        <v>12</v>
      </c>
      <c r="S8" s="3">
        <v>1.008</v>
      </c>
      <c r="T8" s="3">
        <v>1.0229999999999999</v>
      </c>
      <c r="U8" s="3">
        <v>1.04</v>
      </c>
      <c r="V8" s="3">
        <v>1.04</v>
      </c>
      <c r="W8" s="2">
        <v>1417900</v>
      </c>
      <c r="X8" s="2">
        <v>1441400</v>
      </c>
      <c r="Y8" s="2">
        <v>1441400</v>
      </c>
    </row>
    <row r="9" spans="1:25">
      <c r="A9" s="4" t="s">
        <v>21</v>
      </c>
      <c r="B9" s="17">
        <v>4199.25</v>
      </c>
      <c r="C9" s="18">
        <v>8</v>
      </c>
      <c r="D9" s="18">
        <v>8</v>
      </c>
      <c r="E9" s="18">
        <v>8</v>
      </c>
      <c r="F9" s="17">
        <v>4819.58</v>
      </c>
      <c r="G9" s="18">
        <v>99</v>
      </c>
      <c r="H9" s="18">
        <v>99</v>
      </c>
      <c r="I9" s="18">
        <v>99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3">
        <v>12</v>
      </c>
      <c r="S9" s="3">
        <v>1.008</v>
      </c>
      <c r="T9" s="3">
        <v>1.0229999999999999</v>
      </c>
      <c r="U9" s="3">
        <v>1.04</v>
      </c>
      <c r="V9" s="3">
        <v>1.04</v>
      </c>
      <c r="W9" s="2">
        <v>6320000</v>
      </c>
      <c r="X9" s="2">
        <v>6425000</v>
      </c>
      <c r="Y9" s="2">
        <v>6425000</v>
      </c>
    </row>
    <row r="10" spans="1:25">
      <c r="A10" s="4" t="s">
        <v>22</v>
      </c>
      <c r="B10" s="17">
        <v>4664.75</v>
      </c>
      <c r="C10" s="18">
        <v>13</v>
      </c>
      <c r="D10" s="18">
        <v>13</v>
      </c>
      <c r="E10" s="18">
        <v>13</v>
      </c>
      <c r="F10" s="17">
        <v>5784.36</v>
      </c>
      <c r="G10" s="18">
        <v>29</v>
      </c>
      <c r="H10" s="18">
        <v>29</v>
      </c>
      <c r="I10" s="18">
        <v>29</v>
      </c>
      <c r="J10" s="17">
        <v>3439.75</v>
      </c>
      <c r="K10" s="18">
        <v>1</v>
      </c>
      <c r="L10" s="18">
        <v>1</v>
      </c>
      <c r="M10" s="18">
        <v>1</v>
      </c>
      <c r="N10" s="18">
        <v>0</v>
      </c>
      <c r="O10" s="18">
        <v>0</v>
      </c>
      <c r="P10" s="18">
        <v>0</v>
      </c>
      <c r="Q10" s="18">
        <v>0</v>
      </c>
      <c r="R10" s="3">
        <v>12</v>
      </c>
      <c r="S10" s="3">
        <v>1.008</v>
      </c>
      <c r="T10" s="3">
        <v>1.0229999999999999</v>
      </c>
      <c r="U10" s="3">
        <v>1.04</v>
      </c>
      <c r="V10" s="3">
        <v>1.04</v>
      </c>
      <c r="W10" s="2">
        <v>2868700</v>
      </c>
      <c r="X10" s="2">
        <v>2916400</v>
      </c>
      <c r="Y10" s="2">
        <v>2916400</v>
      </c>
    </row>
    <row r="11" spans="1:25">
      <c r="A11" s="4" t="s">
        <v>23</v>
      </c>
      <c r="B11" s="17">
        <v>4446.34</v>
      </c>
      <c r="C11" s="18">
        <v>37</v>
      </c>
      <c r="D11" s="18">
        <v>37</v>
      </c>
      <c r="E11" s="18">
        <v>37</v>
      </c>
      <c r="F11" s="17">
        <v>5065.3500000000004</v>
      </c>
      <c r="G11" s="18">
        <v>167</v>
      </c>
      <c r="H11" s="18">
        <v>167</v>
      </c>
      <c r="I11" s="18">
        <v>167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3">
        <v>12</v>
      </c>
      <c r="S11" s="3">
        <v>1.008</v>
      </c>
      <c r="T11" s="3">
        <v>1.0229999999999999</v>
      </c>
      <c r="U11" s="3">
        <v>1.04</v>
      </c>
      <c r="V11" s="3">
        <v>1.04</v>
      </c>
      <c r="W11" s="2">
        <v>12503300</v>
      </c>
      <c r="X11" s="2">
        <v>12711100</v>
      </c>
      <c r="Y11" s="2">
        <v>12711100</v>
      </c>
    </row>
    <row r="12" spans="1:25">
      <c r="A12" s="4" t="s">
        <v>24</v>
      </c>
      <c r="B12" s="17">
        <v>5104.5</v>
      </c>
      <c r="C12" s="18">
        <v>15</v>
      </c>
      <c r="D12" s="18">
        <v>15</v>
      </c>
      <c r="E12" s="18">
        <v>15</v>
      </c>
      <c r="F12" s="17">
        <v>5400.9</v>
      </c>
      <c r="G12" s="18">
        <v>20</v>
      </c>
      <c r="H12" s="18">
        <v>20</v>
      </c>
      <c r="I12" s="18">
        <v>20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3">
        <v>12</v>
      </c>
      <c r="S12" s="3">
        <v>1.008</v>
      </c>
      <c r="T12" s="3">
        <v>1.0229999999999999</v>
      </c>
      <c r="U12" s="3">
        <v>1.04</v>
      </c>
      <c r="V12" s="3">
        <v>1.04</v>
      </c>
      <c r="W12" s="2">
        <v>2284100</v>
      </c>
      <c r="X12" s="2">
        <v>2322100</v>
      </c>
      <c r="Y12" s="2">
        <v>2322100</v>
      </c>
    </row>
    <row r="13" spans="1:25">
      <c r="A13" s="4" t="s">
        <v>25</v>
      </c>
      <c r="B13" s="17">
        <v>4908.99</v>
      </c>
      <c r="C13" s="18">
        <v>28</v>
      </c>
      <c r="D13" s="18">
        <v>28</v>
      </c>
      <c r="E13" s="18">
        <v>28</v>
      </c>
      <c r="F13" s="17">
        <v>5504.31</v>
      </c>
      <c r="G13" s="18">
        <v>149</v>
      </c>
      <c r="H13" s="18">
        <v>149</v>
      </c>
      <c r="I13" s="18">
        <v>149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3">
        <v>12</v>
      </c>
      <c r="S13" s="3">
        <v>1.008</v>
      </c>
      <c r="T13" s="3">
        <v>1.0229999999999999</v>
      </c>
      <c r="U13" s="3">
        <v>1.04</v>
      </c>
      <c r="V13" s="3">
        <v>1.04</v>
      </c>
      <c r="W13" s="2">
        <v>11849500</v>
      </c>
      <c r="X13" s="2">
        <v>12046400</v>
      </c>
      <c r="Y13" s="2">
        <v>12046400</v>
      </c>
    </row>
    <row r="14" spans="1:25">
      <c r="A14" s="4" t="s">
        <v>26</v>
      </c>
      <c r="B14" s="17">
        <v>4318.7299999999996</v>
      </c>
      <c r="C14" s="18">
        <v>65</v>
      </c>
      <c r="D14" s="18">
        <v>65</v>
      </c>
      <c r="E14" s="18">
        <v>65</v>
      </c>
      <c r="F14" s="17">
        <v>5618.1</v>
      </c>
      <c r="G14" s="18">
        <v>212</v>
      </c>
      <c r="H14" s="18">
        <v>212</v>
      </c>
      <c r="I14" s="18">
        <v>212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3">
        <v>12</v>
      </c>
      <c r="S14" s="3">
        <v>1.008</v>
      </c>
      <c r="T14" s="3">
        <v>1.0229999999999999</v>
      </c>
      <c r="U14" s="3">
        <v>1.04</v>
      </c>
      <c r="V14" s="3">
        <v>1.04</v>
      </c>
      <c r="W14" s="2">
        <v>18211800</v>
      </c>
      <c r="X14" s="2">
        <v>18514500</v>
      </c>
      <c r="Y14" s="2">
        <v>18514500</v>
      </c>
    </row>
    <row r="15" spans="1:25">
      <c r="A15" s="4" t="s">
        <v>27</v>
      </c>
      <c r="B15" s="17">
        <v>3781.16</v>
      </c>
      <c r="C15" s="18">
        <v>135</v>
      </c>
      <c r="D15" s="18">
        <v>135</v>
      </c>
      <c r="E15" s="18">
        <v>135</v>
      </c>
      <c r="F15" s="17">
        <v>5075.46</v>
      </c>
      <c r="G15" s="18">
        <v>500</v>
      </c>
      <c r="H15" s="18">
        <v>500</v>
      </c>
      <c r="I15" s="18">
        <v>500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3">
        <v>12</v>
      </c>
      <c r="S15" s="3">
        <v>1.008</v>
      </c>
      <c r="T15" s="3">
        <v>1.0229999999999999</v>
      </c>
      <c r="U15" s="3">
        <v>1.04</v>
      </c>
      <c r="V15" s="3">
        <v>1.04</v>
      </c>
      <c r="W15" s="2">
        <v>37718900</v>
      </c>
      <c r="X15" s="2">
        <v>38345700</v>
      </c>
      <c r="Y15" s="2">
        <v>38345700</v>
      </c>
    </row>
    <row r="16" spans="1:25">
      <c r="A16" s="4" t="s">
        <v>28</v>
      </c>
      <c r="B16" s="17">
        <v>4815</v>
      </c>
      <c r="C16" s="18">
        <v>110</v>
      </c>
      <c r="D16" s="18">
        <v>110</v>
      </c>
      <c r="E16" s="18">
        <v>110</v>
      </c>
      <c r="F16" s="17">
        <v>5944</v>
      </c>
      <c r="G16" s="18">
        <v>212</v>
      </c>
      <c r="H16" s="18">
        <v>213</v>
      </c>
      <c r="I16" s="18">
        <v>215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3">
        <v>12</v>
      </c>
      <c r="S16" s="3">
        <v>1.008</v>
      </c>
      <c r="T16" s="3">
        <v>1.0229999999999999</v>
      </c>
      <c r="U16" s="3">
        <v>1.04</v>
      </c>
      <c r="V16" s="3">
        <v>1.04</v>
      </c>
      <c r="W16" s="2">
        <v>22147100</v>
      </c>
      <c r="X16" s="2">
        <v>22589900</v>
      </c>
      <c r="Y16" s="2">
        <v>22739500</v>
      </c>
    </row>
    <row r="17" spans="1:25">
      <c r="A17" s="4" t="s">
        <v>29</v>
      </c>
      <c r="B17" s="17">
        <v>3053.9</v>
      </c>
      <c r="C17" s="18">
        <v>92</v>
      </c>
      <c r="D17" s="18">
        <v>92</v>
      </c>
      <c r="E17" s="18">
        <v>92</v>
      </c>
      <c r="F17" s="17">
        <v>4631.6099999999997</v>
      </c>
      <c r="G17" s="18">
        <v>364</v>
      </c>
      <c r="H17" s="18">
        <v>364</v>
      </c>
      <c r="I17" s="18">
        <v>364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3">
        <v>12</v>
      </c>
      <c r="S17" s="3">
        <v>1.008</v>
      </c>
      <c r="T17" s="3">
        <v>1.0229999999999999</v>
      </c>
      <c r="U17" s="3">
        <v>1.04</v>
      </c>
      <c r="V17" s="3">
        <v>1.04</v>
      </c>
      <c r="W17" s="2">
        <v>24338400</v>
      </c>
      <c r="X17" s="2">
        <v>24742900</v>
      </c>
      <c r="Y17" s="2">
        <v>24742900</v>
      </c>
    </row>
    <row r="18" spans="1:25">
      <c r="A18" s="4" t="s">
        <v>30</v>
      </c>
      <c r="B18" s="17">
        <v>4614.09</v>
      </c>
      <c r="C18" s="18">
        <v>63</v>
      </c>
      <c r="D18" s="18">
        <v>63</v>
      </c>
      <c r="E18" s="18">
        <v>63</v>
      </c>
      <c r="F18" s="17">
        <v>5210.32</v>
      </c>
      <c r="G18" s="18">
        <v>110</v>
      </c>
      <c r="H18" s="18">
        <v>110</v>
      </c>
      <c r="I18" s="18">
        <v>110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3">
        <v>12</v>
      </c>
      <c r="S18" s="3">
        <v>1.008</v>
      </c>
      <c r="T18" s="3">
        <v>1.0229999999999999</v>
      </c>
      <c r="U18" s="3">
        <v>1.04</v>
      </c>
      <c r="V18" s="3">
        <v>1.04</v>
      </c>
      <c r="W18" s="2">
        <v>10689200</v>
      </c>
      <c r="X18" s="2">
        <v>10866800</v>
      </c>
      <c r="Y18" s="2">
        <v>10866800</v>
      </c>
    </row>
    <row r="19" spans="1:25" s="6" customFormat="1">
      <c r="A19" s="7" t="s">
        <v>31</v>
      </c>
      <c r="B19" s="8"/>
      <c r="C19" s="10">
        <v>592</v>
      </c>
      <c r="D19" s="10">
        <v>592</v>
      </c>
      <c r="E19" s="10">
        <v>592</v>
      </c>
      <c r="F19" s="8"/>
      <c r="G19" s="10">
        <v>1953</v>
      </c>
      <c r="H19" s="10">
        <v>1954</v>
      </c>
      <c r="I19" s="10">
        <v>1956</v>
      </c>
      <c r="J19" s="10"/>
      <c r="K19" s="10">
        <v>1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0">
        <v>0</v>
      </c>
      <c r="R19" s="9"/>
      <c r="S19" s="9"/>
      <c r="T19" s="9"/>
      <c r="U19" s="9"/>
      <c r="V19" s="9"/>
      <c r="W19" s="8">
        <v>155983700</v>
      </c>
      <c r="X19" s="8">
        <v>158650600</v>
      </c>
      <c r="Y19" s="8">
        <v>158800200</v>
      </c>
    </row>
    <row r="20" spans="1:25">
      <c r="Y20" s="11"/>
    </row>
    <row r="21" spans="1:25">
      <c r="Y21" s="11"/>
    </row>
    <row r="22" spans="1:25">
      <c r="Y22" s="11"/>
    </row>
    <row r="23" spans="1:25" hidden="1"/>
    <row r="24" spans="1:25" hidden="1">
      <c r="R24" s="1">
        <v>1</v>
      </c>
      <c r="T24" s="1">
        <v>1000</v>
      </c>
    </row>
    <row r="25" spans="1:25" hidden="1">
      <c r="R25" s="1">
        <v>2</v>
      </c>
      <c r="T25" s="1">
        <v>1000</v>
      </c>
    </row>
    <row r="26" spans="1:25" hidden="1">
      <c r="R26" s="1">
        <v>3</v>
      </c>
      <c r="T26" s="1">
        <v>1000</v>
      </c>
    </row>
    <row r="27" spans="1:25" hidden="1">
      <c r="R27" s="1">
        <v>4</v>
      </c>
      <c r="T27" s="1">
        <v>1000</v>
      </c>
    </row>
    <row r="28" spans="1:25" hidden="1">
      <c r="R28" s="1">
        <v>5</v>
      </c>
      <c r="T28" s="1">
        <v>1000</v>
      </c>
    </row>
    <row r="29" spans="1:25" hidden="1">
      <c r="R29" s="1">
        <v>6</v>
      </c>
      <c r="T29" s="1">
        <f>T28*1.04</f>
        <v>1040</v>
      </c>
    </row>
    <row r="30" spans="1:25" hidden="1">
      <c r="R30" s="1">
        <v>7</v>
      </c>
      <c r="T30" s="1">
        <v>1040</v>
      </c>
    </row>
    <row r="31" spans="1:25" hidden="1">
      <c r="R31" s="1">
        <v>8</v>
      </c>
      <c r="T31" s="1">
        <v>1040</v>
      </c>
    </row>
    <row r="32" spans="1:25" hidden="1">
      <c r="R32" s="1">
        <v>9</v>
      </c>
      <c r="T32" s="1">
        <v>1040</v>
      </c>
    </row>
    <row r="33" spans="3:20" hidden="1">
      <c r="R33" s="1">
        <v>10</v>
      </c>
      <c r="T33" s="1">
        <v>1040</v>
      </c>
    </row>
    <row r="34" spans="3:20" hidden="1">
      <c r="R34" s="1">
        <v>11</v>
      </c>
      <c r="T34" s="1">
        <v>1040</v>
      </c>
    </row>
    <row r="35" spans="3:20" hidden="1">
      <c r="R35" s="1">
        <v>12</v>
      </c>
      <c r="T35" s="1">
        <v>1040</v>
      </c>
    </row>
    <row r="36" spans="3:20" hidden="1">
      <c r="T36" s="1">
        <f>SUM(T24:T35)/12</f>
        <v>1023.3333333333334</v>
      </c>
    </row>
    <row r="37" spans="3:20" hidden="1"/>
    <row r="38" spans="3:20" hidden="1"/>
    <row r="39" spans="3:20" hidden="1"/>
    <row r="40" spans="3:20" hidden="1"/>
    <row r="41" spans="3:20" hidden="1"/>
    <row r="42" spans="3:20" hidden="1"/>
    <row r="43" spans="3:20">
      <c r="N43" s="15"/>
    </row>
    <row r="47" spans="3:20" ht="44.4" customHeight="1">
      <c r="C47" s="38" t="s">
        <v>57</v>
      </c>
      <c r="D47" s="38"/>
      <c r="E47" s="38"/>
      <c r="F47" s="38"/>
      <c r="G47" s="38"/>
    </row>
    <row r="49" spans="3:7" ht="14.4">
      <c r="C49"/>
      <c r="D49" s="23">
        <v>2021</v>
      </c>
      <c r="E49" s="23">
        <v>2022</v>
      </c>
      <c r="F49" s="23">
        <v>2023</v>
      </c>
      <c r="G49" s="23">
        <v>2024</v>
      </c>
    </row>
    <row r="50" spans="3:7" ht="14.4">
      <c r="C50" t="s">
        <v>32</v>
      </c>
      <c r="D50">
        <v>100</v>
      </c>
      <c r="E50">
        <v>100</v>
      </c>
      <c r="F50">
        <v>104</v>
      </c>
      <c r="G50">
        <v>108.16</v>
      </c>
    </row>
    <row r="51" spans="3:7" ht="14.4">
      <c r="C51" t="s">
        <v>33</v>
      </c>
      <c r="D51">
        <v>100</v>
      </c>
      <c r="E51">
        <v>100</v>
      </c>
      <c r="F51">
        <v>104</v>
      </c>
      <c r="G51">
        <v>108.16</v>
      </c>
    </row>
    <row r="52" spans="3:7" ht="14.4">
      <c r="C52" t="s">
        <v>34</v>
      </c>
      <c r="D52">
        <v>100</v>
      </c>
      <c r="E52">
        <v>100</v>
      </c>
      <c r="F52">
        <v>104</v>
      </c>
      <c r="G52">
        <v>108.16</v>
      </c>
    </row>
    <row r="53" spans="3:7" ht="14.4">
      <c r="C53" t="s">
        <v>35</v>
      </c>
      <c r="D53">
        <v>100</v>
      </c>
      <c r="E53">
        <v>100</v>
      </c>
      <c r="F53">
        <v>104</v>
      </c>
      <c r="G53">
        <v>108.16</v>
      </c>
    </row>
    <row r="54" spans="3:7" ht="14.4">
      <c r="C54" t="s">
        <v>36</v>
      </c>
      <c r="D54">
        <v>100</v>
      </c>
      <c r="E54">
        <v>100</v>
      </c>
      <c r="F54">
        <v>104</v>
      </c>
      <c r="G54">
        <v>108.16</v>
      </c>
    </row>
    <row r="55" spans="3:7" ht="14.4">
      <c r="C55" t="s">
        <v>37</v>
      </c>
      <c r="D55">
        <v>100</v>
      </c>
      <c r="E55">
        <v>104</v>
      </c>
      <c r="F55">
        <v>108.16</v>
      </c>
      <c r="G55">
        <v>112.49</v>
      </c>
    </row>
    <row r="56" spans="3:7" ht="14.4">
      <c r="C56" t="s">
        <v>38</v>
      </c>
      <c r="D56">
        <v>100</v>
      </c>
      <c r="E56">
        <v>104</v>
      </c>
      <c r="F56">
        <v>108.16</v>
      </c>
      <c r="G56">
        <v>112.49</v>
      </c>
    </row>
    <row r="57" spans="3:7" ht="14.4">
      <c r="C57" t="s">
        <v>39</v>
      </c>
      <c r="D57">
        <v>100</v>
      </c>
      <c r="E57">
        <v>104</v>
      </c>
      <c r="F57">
        <v>108.16</v>
      </c>
      <c r="G57">
        <v>112.49</v>
      </c>
    </row>
    <row r="58" spans="3:7" ht="14.4">
      <c r="C58" t="s">
        <v>40</v>
      </c>
      <c r="D58">
        <v>100</v>
      </c>
      <c r="E58">
        <v>104</v>
      </c>
      <c r="F58">
        <v>108.16</v>
      </c>
      <c r="G58">
        <v>112.49</v>
      </c>
    </row>
    <row r="59" spans="3:7" ht="14.4">
      <c r="C59" t="s">
        <v>41</v>
      </c>
      <c r="D59">
        <v>100</v>
      </c>
      <c r="E59">
        <v>104</v>
      </c>
      <c r="F59">
        <v>108.16</v>
      </c>
      <c r="G59">
        <v>112.49</v>
      </c>
    </row>
    <row r="60" spans="3:7" ht="14.4">
      <c r="C60" t="s">
        <v>42</v>
      </c>
      <c r="D60">
        <v>100</v>
      </c>
      <c r="E60">
        <v>104</v>
      </c>
      <c r="F60">
        <v>108.16</v>
      </c>
      <c r="G60">
        <v>112.49</v>
      </c>
    </row>
    <row r="61" spans="3:7" ht="14.4">
      <c r="C61" t="s">
        <v>43</v>
      </c>
      <c r="D61">
        <v>100</v>
      </c>
      <c r="E61">
        <v>104</v>
      </c>
      <c r="F61">
        <v>108.16</v>
      </c>
      <c r="G61">
        <v>112.49</v>
      </c>
    </row>
    <row r="62" spans="3:7" ht="14.4">
      <c r="C62"/>
      <c r="D62">
        <f>SUM(D50:D61)</f>
        <v>1200</v>
      </c>
      <c r="E62">
        <f>SUM(E50:E61)</f>
        <v>1228</v>
      </c>
      <c r="F62">
        <f>SUM(F50:F61)</f>
        <v>1277.1200000000001</v>
      </c>
      <c r="G62">
        <f>SUM(G50:G61)</f>
        <v>1328.23</v>
      </c>
    </row>
    <row r="63" spans="3:7" ht="18">
      <c r="C63" s="22" t="s">
        <v>58</v>
      </c>
      <c r="D63" s="21">
        <v>1</v>
      </c>
      <c r="E63" s="21">
        <f>E62/D62</f>
        <v>1.0233333333333334</v>
      </c>
      <c r="F63" s="24">
        <f>F62/E62</f>
        <v>1.04</v>
      </c>
      <c r="G63" s="21">
        <f>G62/F62</f>
        <v>1.0400197318967677</v>
      </c>
    </row>
  </sheetData>
  <mergeCells count="15">
    <mergeCell ref="C47:G47"/>
    <mergeCell ref="T4:V4"/>
    <mergeCell ref="A2:Y2"/>
    <mergeCell ref="A4:A5"/>
    <mergeCell ref="B4:B5"/>
    <mergeCell ref="F4:F5"/>
    <mergeCell ref="J4:J5"/>
    <mergeCell ref="N4:N5"/>
    <mergeCell ref="R4:R5"/>
    <mergeCell ref="S4:S5"/>
    <mergeCell ref="C4:E4"/>
    <mergeCell ref="W4:Y4"/>
    <mergeCell ref="G4:I4"/>
    <mergeCell ref="K4:M4"/>
    <mergeCell ref="O4:Q4"/>
  </mergeCells>
  <pageMargins left="0.16" right="0.17" top="1.0900000000000001" bottom="0.74803149606299213" header="0.19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E18"/>
  <sheetViews>
    <sheetView workbookViewId="0">
      <selection activeCell="C30" sqref="C30"/>
    </sheetView>
  </sheetViews>
  <sheetFormatPr defaultRowHeight="14.4"/>
  <cols>
    <col min="1" max="1" width="15.88671875" customWidth="1"/>
    <col min="2" max="2" width="12.88671875" customWidth="1"/>
  </cols>
  <sheetData>
    <row r="4" spans="1:5">
      <c r="B4">
        <v>2021</v>
      </c>
      <c r="C4">
        <v>2022</v>
      </c>
      <c r="D4">
        <v>2023</v>
      </c>
      <c r="E4">
        <v>2024</v>
      </c>
    </row>
    <row r="5" spans="1:5">
      <c r="A5" t="s">
        <v>32</v>
      </c>
      <c r="B5">
        <v>1</v>
      </c>
      <c r="C5">
        <v>1</v>
      </c>
      <c r="D5">
        <v>1.04</v>
      </c>
      <c r="E5">
        <v>1.08</v>
      </c>
    </row>
    <row r="6" spans="1:5">
      <c r="A6" t="s">
        <v>33</v>
      </c>
      <c r="B6">
        <v>1</v>
      </c>
      <c r="C6">
        <v>1</v>
      </c>
      <c r="D6">
        <v>1.04</v>
      </c>
      <c r="E6">
        <v>1.08</v>
      </c>
    </row>
    <row r="7" spans="1:5">
      <c r="A7" t="s">
        <v>34</v>
      </c>
      <c r="B7">
        <v>1</v>
      </c>
      <c r="C7">
        <v>1</v>
      </c>
      <c r="D7">
        <v>1.04</v>
      </c>
      <c r="E7">
        <v>1.08</v>
      </c>
    </row>
    <row r="8" spans="1:5">
      <c r="A8" t="s">
        <v>35</v>
      </c>
      <c r="B8">
        <v>1</v>
      </c>
      <c r="C8">
        <v>1</v>
      </c>
      <c r="D8">
        <v>1.04</v>
      </c>
      <c r="E8">
        <v>1.08</v>
      </c>
    </row>
    <row r="9" spans="1:5">
      <c r="A9" t="s">
        <v>36</v>
      </c>
      <c r="B9">
        <v>1</v>
      </c>
      <c r="C9">
        <v>1</v>
      </c>
      <c r="D9">
        <v>1.04</v>
      </c>
      <c r="E9">
        <v>1.08</v>
      </c>
    </row>
    <row r="10" spans="1:5">
      <c r="A10" t="s">
        <v>37</v>
      </c>
      <c r="B10">
        <v>1</v>
      </c>
      <c r="C10">
        <v>1.04</v>
      </c>
      <c r="D10">
        <v>1.08</v>
      </c>
      <c r="E10">
        <v>1.1200000000000001</v>
      </c>
    </row>
    <row r="11" spans="1:5">
      <c r="A11" t="s">
        <v>38</v>
      </c>
      <c r="B11">
        <v>1</v>
      </c>
      <c r="C11">
        <v>1.04</v>
      </c>
      <c r="D11">
        <v>1.08</v>
      </c>
      <c r="E11">
        <v>1.1200000000000001</v>
      </c>
    </row>
    <row r="12" spans="1:5">
      <c r="A12" t="s">
        <v>39</v>
      </c>
      <c r="B12">
        <v>1</v>
      </c>
      <c r="C12">
        <v>1.04</v>
      </c>
      <c r="D12">
        <v>1.08</v>
      </c>
      <c r="E12">
        <v>1.1200000000000001</v>
      </c>
    </row>
    <row r="13" spans="1:5">
      <c r="A13" t="s">
        <v>40</v>
      </c>
      <c r="B13">
        <v>1</v>
      </c>
      <c r="C13">
        <v>1.04</v>
      </c>
      <c r="D13">
        <v>1.08</v>
      </c>
      <c r="E13">
        <v>1.1200000000000001</v>
      </c>
    </row>
    <row r="14" spans="1:5">
      <c r="A14" t="s">
        <v>41</v>
      </c>
      <c r="B14">
        <v>1</v>
      </c>
      <c r="C14">
        <v>1.04</v>
      </c>
      <c r="D14">
        <v>1.08</v>
      </c>
      <c r="E14">
        <v>1.1200000000000001</v>
      </c>
    </row>
    <row r="15" spans="1:5">
      <c r="A15" t="s">
        <v>42</v>
      </c>
      <c r="B15">
        <v>1</v>
      </c>
      <c r="C15">
        <v>1.04</v>
      </c>
      <c r="D15">
        <v>1.08</v>
      </c>
      <c r="E15">
        <v>1.1200000000000001</v>
      </c>
    </row>
    <row r="16" spans="1:5">
      <c r="A16" t="s">
        <v>43</v>
      </c>
      <c r="B16">
        <v>1</v>
      </c>
      <c r="C16">
        <v>1.04</v>
      </c>
      <c r="D16">
        <v>1.08</v>
      </c>
      <c r="E16">
        <v>1.1200000000000001</v>
      </c>
    </row>
    <row r="17" spans="2:5">
      <c r="B17">
        <f>SUM(B5:B16)</f>
        <v>12</v>
      </c>
      <c r="C17">
        <f>SUM(C5:C16)</f>
        <v>12.279999999999998</v>
      </c>
      <c r="D17">
        <f>SUM(D5:D16)</f>
        <v>12.760000000000002</v>
      </c>
      <c r="E17">
        <f>SUM(E5:E16)</f>
        <v>13.240000000000006</v>
      </c>
    </row>
    <row r="18" spans="2:5">
      <c r="B18">
        <f>B17/12</f>
        <v>1</v>
      </c>
      <c r="C18">
        <f>C17/12</f>
        <v>1.0233333333333332</v>
      </c>
      <c r="D18">
        <f>D17/12</f>
        <v>1.0633333333333335</v>
      </c>
      <c r="E18">
        <f>E17/12</f>
        <v>1.1033333333333337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2022-2024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2021-09-21T09:05:41Z</cp:lastPrinted>
  <dcterms:created xsi:type="dcterms:W3CDTF">2017-05-23T13:37:15Z</dcterms:created>
  <dcterms:modified xsi:type="dcterms:W3CDTF">2021-09-28T09:05:55Z</dcterms:modified>
</cp:coreProperties>
</file>