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6" windowWidth="17496" windowHeight="11016"/>
  </bookViews>
  <sheets>
    <sheet name="Исп полномочий 0,8 %" sheetId="10" r:id="rId1"/>
  </sheets>
  <calcPr calcId="125725"/>
</workbook>
</file>

<file path=xl/calcChain.xml><?xml version="1.0" encoding="utf-8"?>
<calcChain xmlns="http://schemas.openxmlformats.org/spreadsheetml/2006/main">
  <c r="U36" i="10"/>
  <c r="T29"/>
  <c r="T36" s="1"/>
  <c r="O19"/>
  <c r="N19"/>
  <c r="M19"/>
  <c r="L19"/>
  <c r="J19"/>
  <c r="I19"/>
  <c r="F19"/>
  <c r="E19"/>
  <c r="D19"/>
  <c r="H18"/>
  <c r="C18"/>
  <c r="H17"/>
  <c r="C17"/>
  <c r="H16"/>
  <c r="C16"/>
  <c r="H15"/>
  <c r="C15"/>
  <c r="H14"/>
  <c r="C14"/>
  <c r="H13"/>
  <c r="C13"/>
  <c r="H12"/>
  <c r="C12"/>
  <c r="H11"/>
  <c r="C11"/>
  <c r="K10"/>
  <c r="K19" s="1"/>
  <c r="H10"/>
  <c r="C10"/>
  <c r="H9"/>
  <c r="C9"/>
  <c r="W8"/>
  <c r="Q8"/>
  <c r="Z8" s="1"/>
  <c r="C7"/>
  <c r="W7" s="1"/>
  <c r="H6"/>
  <c r="C6"/>
  <c r="W16" l="1"/>
  <c r="X16" s="1"/>
  <c r="Y16" s="1"/>
  <c r="Q18"/>
  <c r="Z18" s="1"/>
  <c r="Q15"/>
  <c r="Z15" s="1"/>
  <c r="W11"/>
  <c r="X11" s="1"/>
  <c r="Y11" s="1"/>
  <c r="Q13"/>
  <c r="S13" s="1"/>
  <c r="W15"/>
  <c r="X15" s="1"/>
  <c r="Y15" s="1"/>
  <c r="Q12"/>
  <c r="S12" s="1"/>
  <c r="Q9"/>
  <c r="Z9" s="1"/>
  <c r="H19"/>
  <c r="W12"/>
  <c r="X12" s="1"/>
  <c r="Y12" s="1"/>
  <c r="Q14"/>
  <c r="S14" s="1"/>
  <c r="W9"/>
  <c r="C19"/>
  <c r="Q11"/>
  <c r="Z11" s="1"/>
  <c r="Q17"/>
  <c r="S17" s="1"/>
  <c r="Q10"/>
  <c r="S10" s="1"/>
  <c r="Q16"/>
  <c r="Z16" s="1"/>
  <c r="X7"/>
  <c r="Y7" s="1"/>
  <c r="U37"/>
  <c r="AA8"/>
  <c r="W13"/>
  <c r="Q6"/>
  <c r="Q7"/>
  <c r="S8"/>
  <c r="W10"/>
  <c r="W14"/>
  <c r="W18"/>
  <c r="W17"/>
  <c r="W6"/>
  <c r="X8"/>
  <c r="Y8" s="1"/>
  <c r="AA16" l="1"/>
  <c r="AA9"/>
  <c r="Z12"/>
  <c r="AA12" s="1"/>
  <c r="Z13"/>
  <c r="AA13" s="1"/>
  <c r="S16"/>
  <c r="S18"/>
  <c r="AA11"/>
  <c r="AA15"/>
  <c r="S15"/>
  <c r="X9"/>
  <c r="Y9" s="1"/>
  <c r="Z10"/>
  <c r="AA10" s="1"/>
  <c r="Z14"/>
  <c r="AA14" s="1"/>
  <c r="S9"/>
  <c r="Z17"/>
  <c r="AA17" s="1"/>
  <c r="S11"/>
  <c r="X6"/>
  <c r="W19"/>
  <c r="X14"/>
  <c r="Y14" s="1"/>
  <c r="Z7"/>
  <c r="AA7" s="1"/>
  <c r="S7"/>
  <c r="X18"/>
  <c r="Y18" s="1"/>
  <c r="AA18"/>
  <c r="X10"/>
  <c r="Y10" s="1"/>
  <c r="X13"/>
  <c r="Y13" s="1"/>
  <c r="X17"/>
  <c r="Y17" s="1"/>
  <c r="Q19"/>
  <c r="Z6"/>
  <c r="S6"/>
  <c r="Z19" l="1"/>
  <c r="S19"/>
  <c r="X19"/>
  <c r="Y6"/>
  <c r="Y19" s="1"/>
  <c r="AA6"/>
  <c r="AA19" s="1"/>
  <c r="AA20" l="1"/>
</calcChain>
</file>

<file path=xl/sharedStrings.xml><?xml version="1.0" encoding="utf-8"?>
<sst xmlns="http://schemas.openxmlformats.org/spreadsheetml/2006/main" count="47" uniqueCount="40">
  <si>
    <t xml:space="preserve">R - средний размер ежемесячной жилищно-коммунальной выплаты, начисленный специалистам, указанным в подпунктах 1, 2, 6 пункта 2 статьи 3 настоящего Закона, в i-м муниципальном образовании за отчетный финансовый год, по данным органов местного самоуправления
</t>
  </si>
  <si>
    <t xml:space="preserve">Hri - прогнозируемая среднегодовая численность специалистов, указанных в подпунктах 1, 2, 6 пункта 2 статьи 3 настоящего Закона, в i-м муниципальном образовании на соответствующий финансовый год, по данным органов местного самоуправления
</t>
  </si>
  <si>
    <t xml:space="preserve">Р - средний размер ежемесячной жилищно-коммунальной выплаты, начисленный специалистам, указанным в подпункте 3 пункта 2 статьи 3 настоящего Закона, в i-м муниципальном образовании за отчетный финансовый год, по данным органов местного самоуправления
</t>
  </si>
  <si>
    <t xml:space="preserve">Hpi - прогнозируемая среднегодовая численность специалистов, указанных в подпункте 3 пункта 2 статьи 3 настоящего Закона, в i-м муниципальном образовании на соответствующий финансовый год по данным органов местного самоуправления
</t>
  </si>
  <si>
    <t xml:space="preserve">Q - средний размер ежемесячной жилищно-коммунальной выплаты, начисленный специалистам, указанным в подпункте 4 пункта 2 статьи 3 настоящего Закона, в i-м муниципальном образовании за отчетный финансовый год, по данным органов местного самоуправления
</t>
  </si>
  <si>
    <t xml:space="preserve">Hqi - прогнозируемая среднегодовая численность специалистов, указанных в подпункте 4 пункта 2 статьи 3 настоящего Закона, в i-м муниципальном образовании на соответствующий финансовый год, по данным органов местного самоуправления
</t>
  </si>
  <si>
    <t xml:space="preserve">F - средний размер ежемесячной жилищно-коммунальной выплаты, начисленный специалистам, указанным в подпункте 8 пункта 2 статьи 3 настоящего Закона, прогнозируемый в i-м муниципальном образовании на отчетный финансовый год, по данным органов местного самоуправления
</t>
  </si>
  <si>
    <t xml:space="preserve">Hfi - прогнозируемая среднегодовая численность специалистов, указанных в подпункте 8 пункта 2 статьи 3 настоящего Закона, в i-м муниципальном образовании на соответствующий финансовый год, по данным органов местного самоуправления
</t>
  </si>
  <si>
    <t>в том числе</t>
  </si>
  <si>
    <t xml:space="preserve"> специалисты в области культуры и искусства, работающим в учреждениях культуры и искусства, организациях социального обслуживания, образовательных организациях, медицинских организациях, подведомственных исполнительному органу государственной власти Мурманской области, уполномоченному в сфере охраны здоровья
</t>
  </si>
  <si>
    <t xml:space="preserve"> медицинские, фармацевтические работники и руководители медицинских организаций, подведомственных исполнительному органу государственной власти Мурманской области, уполномоченному в сфере охраны здоровья; медицинским и фармацевтическим работникам учреждений физической культуры и спорта, организаций социального обслуживания, образовательных организаций
</t>
  </si>
  <si>
    <t xml:space="preserve"> специалисты, осуществляющие профессиональную деятельность по общеотраслевым должностям служащих в государственных областных и муниципальных учреждениях культуры и искусства, организациях социального обслуживания, образовательных организаций, медицинских организациях, подведомственных исполнительному органу государственной власти Мурманской области, уполномоченному в сфере охраны здоровья (за исключением специалистов государственных областных образовательных организаций)
</t>
  </si>
  <si>
    <t xml:space="preserve">педагогические работники и руководители образовательных организаций; педагогические работники учреждений физической культуры и спорта, организаций социального обслуживания, учреждений культуры и искусства, медицинских организаций, подведомственных исполнительному органу государственной власти Мурманской области, уполномоченному в сфере охраны здоровья
</t>
  </si>
  <si>
    <t xml:space="preserve">социальные работники и руководители организаций социального обслуживания граждан; социальные работники образовательных организаций, медицинских организаций, подведомственных исполнительному органу государственной власти Мурманской области, уполномоченному в сфере охраны здоровья
</t>
  </si>
  <si>
    <t>Количество месяцев</t>
  </si>
  <si>
    <t xml:space="preserve">G - коэффициент индексации размеров ежемесячной жилищно-коммунальной выплаты, определяемый проектом закона Мурманской области об областном бюджете на соответствующий финансовый год
</t>
  </si>
  <si>
    <t xml:space="preserve">Расчёт объема субвенции на осуществление органами местного самоуправления государственных полномочий по предоставлению ежемесячной жилищно-коммунальной выплаты на соответствующий финансовый год.
</t>
  </si>
  <si>
    <t>Муниципальное образование</t>
  </si>
  <si>
    <t>г.Кировск</t>
  </si>
  <si>
    <t>Ковдорский район</t>
  </si>
  <si>
    <t>г.Мончегорск</t>
  </si>
  <si>
    <t>г.Оленегорск</t>
  </si>
  <si>
    <t>г.Полярные Зори</t>
  </si>
  <si>
    <t>ЗАТО п.Видяево</t>
  </si>
  <si>
    <t>ЗАТО Александровск</t>
  </si>
  <si>
    <t>ЗАТО г.Североморск</t>
  </si>
  <si>
    <t>Кандалакшский район</t>
  </si>
  <si>
    <t>Кольский район</t>
  </si>
  <si>
    <t>Ловозерский район</t>
  </si>
  <si>
    <t>Печенгский район</t>
  </si>
  <si>
    <t>Терский район</t>
  </si>
  <si>
    <t xml:space="preserve">ИТОГО </t>
  </si>
  <si>
    <t xml:space="preserve">специалисты учреждений бытового обслуживания, физической культуры и спорта, связи на период первых двух лет работы в сельских населенных пунктах после окончания профессиональной образовательной организации или образовательной организации высшего образования при условии проживания в сельских населенных пункта
</t>
  </si>
  <si>
    <t>коэффициент расходов на осуществление органами местного самоуправления государственных полномочий по организации предоставления ежемесячной жилищно-коммунальной выплаты специалистам муниципальных учреждений (организаций), указанным в подпунктах 1 - 4, 6, 8 пункта 2 статьи 3 Закона</t>
  </si>
  <si>
    <t>Расходы на осуществление органами местного самоуправления государственных полномочий по предоставлению ежемесячной жилищно-коммунальной выплаты</t>
  </si>
  <si>
    <t xml:space="preserve">Расходы на осуществление органами местного самоуправления государственных полномочий по организации предоставления ежемесячной жилищно-коммунальной выплаты </t>
  </si>
  <si>
    <t>2021 год = 1,023</t>
  </si>
  <si>
    <t>2022 год = 1,04</t>
  </si>
  <si>
    <t>2023 год = 1,04</t>
  </si>
  <si>
    <t>распределение объема единой субвенции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на 2021 год и плановый период 2022, 2023 годов</t>
  </si>
</sst>
</file>

<file path=xl/styles.xml><?xml version="1.0" encoding="utf-8"?>
<styleSheet xmlns="http://schemas.openxmlformats.org/spreadsheetml/2006/main">
  <numFmts count="1">
    <numFmt numFmtId="164" formatCode="#,##0.0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0" fontId="1" fillId="0" borderId="1" xfId="0" applyFont="1" applyBorder="1"/>
    <xf numFmtId="0" fontId="3" fillId="0" borderId="1" xfId="0" applyFont="1" applyFill="1" applyBorder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Fill="1" applyBorder="1"/>
    <xf numFmtId="4" fontId="5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42"/>
  <sheetViews>
    <sheetView tabSelected="1" topLeftCell="E1" zoomScale="60" zoomScaleNormal="60" workbookViewId="0">
      <selection activeCell="J15" sqref="J15"/>
    </sheetView>
  </sheetViews>
  <sheetFormatPr defaultColWidth="9.109375" defaultRowHeight="13.8"/>
  <cols>
    <col min="1" max="2" width="20.109375" style="1" customWidth="1"/>
    <col min="3" max="3" width="12.6640625" style="1" customWidth="1"/>
    <col min="4" max="4" width="15.44140625" style="1" customWidth="1"/>
    <col min="5" max="5" width="16.6640625" style="1" customWidth="1"/>
    <col min="6" max="6" width="22.109375" style="1" customWidth="1"/>
    <col min="7" max="7" width="12.5546875" style="1" customWidth="1"/>
    <col min="8" max="8" width="11.109375" style="1" customWidth="1"/>
    <col min="9" max="9" width="20.5546875" style="1" customWidth="1"/>
    <col min="10" max="11" width="15.109375" style="1" customWidth="1"/>
    <col min="12" max="12" width="18" style="1" customWidth="1"/>
    <col min="13" max="14" width="15.109375" style="1" customWidth="1"/>
    <col min="15" max="15" width="16" style="1" customWidth="1"/>
    <col min="16" max="16" width="7.33203125" style="1" customWidth="1"/>
    <col min="17" max="17" width="16.6640625" style="1" customWidth="1"/>
    <col min="18" max="19" width="15.6640625" style="1" customWidth="1"/>
    <col min="20" max="22" width="12.5546875" style="1" customWidth="1"/>
    <col min="23" max="24" width="15.33203125" style="1" customWidth="1"/>
    <col min="25" max="25" width="15.6640625" style="1" customWidth="1"/>
    <col min="26" max="26" width="17.77734375" style="1" hidden="1" customWidth="1"/>
    <col min="27" max="27" width="14.109375" style="1" hidden="1" customWidth="1"/>
    <col min="28" max="28" width="16.88671875" style="1" customWidth="1"/>
    <col min="29" max="16384" width="9.109375" style="1"/>
  </cols>
  <sheetData>
    <row r="2" spans="1:27" ht="17.399999999999999">
      <c r="A2" s="20" t="s">
        <v>39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4" spans="1:27" ht="27.6">
      <c r="A4" s="25" t="s">
        <v>17</v>
      </c>
      <c r="B4" s="17" t="s">
        <v>0</v>
      </c>
      <c r="C4" s="17" t="s">
        <v>1</v>
      </c>
      <c r="D4" s="22" t="s">
        <v>8</v>
      </c>
      <c r="E4" s="23"/>
      <c r="F4" s="24"/>
      <c r="G4" s="17" t="s">
        <v>2</v>
      </c>
      <c r="H4" s="17" t="s">
        <v>3</v>
      </c>
      <c r="I4" s="16" t="s">
        <v>8</v>
      </c>
      <c r="J4" s="17" t="s">
        <v>4</v>
      </c>
      <c r="K4" s="17" t="s">
        <v>5</v>
      </c>
      <c r="L4" s="16" t="s">
        <v>8</v>
      </c>
      <c r="M4" s="17" t="s">
        <v>6</v>
      </c>
      <c r="N4" s="17" t="s">
        <v>7</v>
      </c>
      <c r="O4" s="16" t="s">
        <v>8</v>
      </c>
      <c r="P4" s="18" t="s">
        <v>14</v>
      </c>
      <c r="Q4" s="18" t="s">
        <v>34</v>
      </c>
      <c r="R4" s="18" t="s">
        <v>33</v>
      </c>
      <c r="S4" s="18" t="s">
        <v>35</v>
      </c>
      <c r="T4" s="14" t="s">
        <v>36</v>
      </c>
      <c r="U4" s="14" t="s">
        <v>37</v>
      </c>
      <c r="V4" s="14" t="s">
        <v>38</v>
      </c>
      <c r="W4" s="16">
        <v>2021</v>
      </c>
      <c r="X4" s="16">
        <v>2022</v>
      </c>
      <c r="Y4" s="16">
        <v>2023</v>
      </c>
    </row>
    <row r="5" spans="1:27" s="5" customFormat="1" ht="409.6">
      <c r="A5" s="26"/>
      <c r="B5" s="17"/>
      <c r="C5" s="17"/>
      <c r="D5" s="13" t="s">
        <v>9</v>
      </c>
      <c r="E5" s="13" t="s">
        <v>10</v>
      </c>
      <c r="F5" s="13" t="s">
        <v>11</v>
      </c>
      <c r="G5" s="17"/>
      <c r="H5" s="17"/>
      <c r="I5" s="13" t="s">
        <v>12</v>
      </c>
      <c r="J5" s="17"/>
      <c r="K5" s="17"/>
      <c r="L5" s="13" t="s">
        <v>13</v>
      </c>
      <c r="M5" s="17"/>
      <c r="N5" s="17"/>
      <c r="O5" s="13" t="s">
        <v>32</v>
      </c>
      <c r="P5" s="19"/>
      <c r="Q5" s="19"/>
      <c r="R5" s="19"/>
      <c r="S5" s="19"/>
      <c r="T5" s="13" t="s">
        <v>15</v>
      </c>
      <c r="U5" s="13" t="s">
        <v>15</v>
      </c>
      <c r="V5" s="13" t="s">
        <v>15</v>
      </c>
      <c r="W5" s="13" t="s">
        <v>16</v>
      </c>
      <c r="X5" s="13" t="s">
        <v>16</v>
      </c>
      <c r="Y5" s="13" t="s">
        <v>16</v>
      </c>
    </row>
    <row r="6" spans="1:27">
      <c r="A6" s="4" t="s">
        <v>18</v>
      </c>
      <c r="B6" s="2">
        <v>3867.02</v>
      </c>
      <c r="C6" s="3">
        <f>D6+E6+F6</f>
        <v>9</v>
      </c>
      <c r="D6" s="3">
        <v>8</v>
      </c>
      <c r="E6" s="3">
        <v>1</v>
      </c>
      <c r="F6" s="3">
        <v>0</v>
      </c>
      <c r="G6" s="2">
        <v>4640.8</v>
      </c>
      <c r="H6" s="3">
        <f>I6</f>
        <v>31</v>
      </c>
      <c r="I6" s="3">
        <v>31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12</v>
      </c>
      <c r="Q6" s="2">
        <f>ROUND((B6*C6+G6*H6+J6*K6+M6*N6)*12,2)</f>
        <v>2144015.7599999998</v>
      </c>
      <c r="R6" s="3">
        <v>1.008</v>
      </c>
      <c r="S6" s="2">
        <f>ROUNDUP(Q6*R6,2)</f>
        <v>2161167.8899999997</v>
      </c>
      <c r="T6" s="3">
        <v>1.0229999999999999</v>
      </c>
      <c r="U6" s="3">
        <v>1.04</v>
      </c>
      <c r="V6" s="3">
        <v>1.04</v>
      </c>
      <c r="W6" s="2">
        <f>ROUNDUP((B6*C6+G6*H6+J6*K6+M6*N6)*P6*R6*T6/100,0)*100</f>
        <v>2210900</v>
      </c>
      <c r="X6" s="2">
        <f>ROUND(W6*U6/100,0)*100</f>
        <v>2299300</v>
      </c>
      <c r="Y6" s="2">
        <f>ROUND(X6*V6/100,0)*100</f>
        <v>2391300</v>
      </c>
      <c r="Z6" s="11">
        <f>Q6*T6</f>
        <v>2193328.1224799994</v>
      </c>
      <c r="AA6" s="11">
        <f>W6-Z6</f>
        <v>17571.877520000562</v>
      </c>
    </row>
    <row r="7" spans="1:27">
      <c r="A7" s="4" t="s">
        <v>19</v>
      </c>
      <c r="B7" s="2">
        <v>4740.74</v>
      </c>
      <c r="C7" s="3">
        <f t="shared" ref="C7:C18" si="0">D7+E7+F7</f>
        <v>11</v>
      </c>
      <c r="D7" s="3">
        <v>6</v>
      </c>
      <c r="E7" s="3">
        <v>1</v>
      </c>
      <c r="F7" s="3">
        <v>4</v>
      </c>
      <c r="G7" s="2">
        <v>5739.04</v>
      </c>
      <c r="H7" s="3">
        <v>34</v>
      </c>
      <c r="I7" s="3">
        <v>33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12</v>
      </c>
      <c r="Q7" s="2">
        <f t="shared" ref="Q7:Q18" si="1">ROUND((B7*C7+G7*H7+J7*K7+M7*N7)*12,2)</f>
        <v>2967306</v>
      </c>
      <c r="R7" s="3">
        <v>1.008</v>
      </c>
      <c r="S7" s="2">
        <f t="shared" ref="S7:S18" si="2">ROUNDUP(Q7*R7,2)</f>
        <v>2991044.4499999997</v>
      </c>
      <c r="T7" s="3">
        <v>1.0229999999999999</v>
      </c>
      <c r="U7" s="3">
        <v>1.04</v>
      </c>
      <c r="V7" s="3">
        <v>1.04</v>
      </c>
      <c r="W7" s="2">
        <f>ROUNDUP((B7*C7+G7*H7+J7*K7+M7*N7)*P7*R7*T7/100,0)*100</f>
        <v>3059900</v>
      </c>
      <c r="X7" s="2">
        <f t="shared" ref="X7:Y18" si="3">ROUND(W7*U7/100,0)*100</f>
        <v>3182300</v>
      </c>
      <c r="Y7" s="2">
        <f t="shared" si="3"/>
        <v>3309600</v>
      </c>
      <c r="Z7" s="11">
        <f t="shared" ref="Z7:Z18" si="4">Q7*T7</f>
        <v>3035554.0379999997</v>
      </c>
      <c r="AA7" s="11">
        <f t="shared" ref="AA7:AA18" si="5">W7-Z7</f>
        <v>24345.962000000291</v>
      </c>
    </row>
    <row r="8" spans="1:27">
      <c r="A8" s="4" t="s">
        <v>20</v>
      </c>
      <c r="B8" s="2">
        <v>2803.22</v>
      </c>
      <c r="C8" s="3">
        <v>5</v>
      </c>
      <c r="D8" s="3">
        <v>0</v>
      </c>
      <c r="E8" s="3">
        <v>2</v>
      </c>
      <c r="F8" s="3">
        <v>3</v>
      </c>
      <c r="G8" s="2">
        <v>3722.26</v>
      </c>
      <c r="H8" s="3">
        <v>28</v>
      </c>
      <c r="I8" s="3">
        <v>28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12</v>
      </c>
      <c r="Q8" s="2">
        <f t="shared" si="1"/>
        <v>1418872.56</v>
      </c>
      <c r="R8" s="3">
        <v>1.008</v>
      </c>
      <c r="S8" s="2">
        <f t="shared" si="2"/>
        <v>1430223.55</v>
      </c>
      <c r="T8" s="3">
        <v>1.0229999999999999</v>
      </c>
      <c r="U8" s="3">
        <v>1.04</v>
      </c>
      <c r="V8" s="3">
        <v>1.04</v>
      </c>
      <c r="W8" s="2">
        <f t="shared" ref="W8:W18" si="6">ROUNDUP((B8*C8+G8*H8+J8*K8+M8*N8)*P8*R8*T8/100,0)*100</f>
        <v>1463200</v>
      </c>
      <c r="X8" s="2">
        <f t="shared" si="3"/>
        <v>1521700</v>
      </c>
      <c r="Y8" s="2">
        <f t="shared" si="3"/>
        <v>1582600</v>
      </c>
      <c r="Z8" s="11">
        <f t="shared" si="4"/>
        <v>1451506.62888</v>
      </c>
      <c r="AA8" s="11">
        <f t="shared" si="5"/>
        <v>11693.371120000025</v>
      </c>
    </row>
    <row r="9" spans="1:27">
      <c r="A9" s="4" t="s">
        <v>21</v>
      </c>
      <c r="B9" s="2">
        <v>3308.72</v>
      </c>
      <c r="C9" s="3">
        <f t="shared" si="0"/>
        <v>9</v>
      </c>
      <c r="D9" s="3">
        <v>6</v>
      </c>
      <c r="E9" s="3">
        <v>0</v>
      </c>
      <c r="F9" s="3">
        <v>3</v>
      </c>
      <c r="G9" s="2">
        <v>4843.7</v>
      </c>
      <c r="H9" s="3">
        <f t="shared" ref="H9:H18" si="7">I9</f>
        <v>101</v>
      </c>
      <c r="I9" s="3">
        <v>101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12</v>
      </c>
      <c r="Q9" s="2">
        <f t="shared" si="1"/>
        <v>6227906.1600000001</v>
      </c>
      <c r="R9" s="3">
        <v>1.008</v>
      </c>
      <c r="S9" s="2">
        <f t="shared" si="2"/>
        <v>6277729.4100000001</v>
      </c>
      <c r="T9" s="3">
        <v>1.0229999999999999</v>
      </c>
      <c r="U9" s="3">
        <v>1.04</v>
      </c>
      <c r="V9" s="3">
        <v>1.04</v>
      </c>
      <c r="W9" s="2">
        <f t="shared" si="6"/>
        <v>6422200</v>
      </c>
      <c r="X9" s="2">
        <f t="shared" si="3"/>
        <v>6679100</v>
      </c>
      <c r="Y9" s="2">
        <f t="shared" si="3"/>
        <v>6946300</v>
      </c>
      <c r="Z9" s="11">
        <f t="shared" si="4"/>
        <v>6371148.0016799998</v>
      </c>
      <c r="AA9" s="11">
        <f t="shared" si="5"/>
        <v>51051.998320000246</v>
      </c>
    </row>
    <row r="10" spans="1:27">
      <c r="A10" s="4" t="s">
        <v>22</v>
      </c>
      <c r="B10" s="2">
        <v>4362.33</v>
      </c>
      <c r="C10" s="3">
        <f t="shared" si="0"/>
        <v>12</v>
      </c>
      <c r="D10" s="3">
        <v>9</v>
      </c>
      <c r="E10" s="3">
        <v>1</v>
      </c>
      <c r="F10" s="3">
        <v>2</v>
      </c>
      <c r="G10" s="2">
        <v>5805.46</v>
      </c>
      <c r="H10" s="3">
        <f t="shared" si="7"/>
        <v>32</v>
      </c>
      <c r="I10" s="3">
        <v>32</v>
      </c>
      <c r="J10" s="3">
        <v>5262.45</v>
      </c>
      <c r="K10" s="3">
        <f>L10</f>
        <v>1</v>
      </c>
      <c r="L10" s="3">
        <v>1</v>
      </c>
      <c r="M10" s="3">
        <v>0</v>
      </c>
      <c r="N10" s="3">
        <v>0</v>
      </c>
      <c r="O10" s="3">
        <v>0</v>
      </c>
      <c r="P10" s="3">
        <v>12</v>
      </c>
      <c r="Q10" s="2">
        <f t="shared" si="1"/>
        <v>2920621.56</v>
      </c>
      <c r="R10" s="3">
        <v>1.008</v>
      </c>
      <c r="S10" s="2">
        <f t="shared" si="2"/>
        <v>2943986.5399999996</v>
      </c>
      <c r="T10" s="3">
        <v>1.0229999999999999</v>
      </c>
      <c r="U10" s="3">
        <v>1.04</v>
      </c>
      <c r="V10" s="3">
        <v>1.04</v>
      </c>
      <c r="W10" s="2">
        <f t="shared" si="6"/>
        <v>3011700</v>
      </c>
      <c r="X10" s="2">
        <f t="shared" si="3"/>
        <v>3132200</v>
      </c>
      <c r="Y10" s="2">
        <f t="shared" si="3"/>
        <v>3257500</v>
      </c>
      <c r="Z10" s="11">
        <f t="shared" si="4"/>
        <v>2987795.8558799997</v>
      </c>
      <c r="AA10" s="11">
        <f t="shared" si="5"/>
        <v>23904.144120000303</v>
      </c>
    </row>
    <row r="11" spans="1:27">
      <c r="A11" s="4" t="s">
        <v>23</v>
      </c>
      <c r="B11" s="2">
        <v>5103.3999999999996</v>
      </c>
      <c r="C11" s="3">
        <f t="shared" si="0"/>
        <v>35</v>
      </c>
      <c r="D11" s="3">
        <v>11</v>
      </c>
      <c r="E11" s="3">
        <v>4</v>
      </c>
      <c r="F11" s="3">
        <v>20</v>
      </c>
      <c r="G11" s="2">
        <v>5219.97</v>
      </c>
      <c r="H11" s="3">
        <f t="shared" si="7"/>
        <v>155</v>
      </c>
      <c r="I11" s="3">
        <v>155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12</v>
      </c>
      <c r="Q11" s="2">
        <f t="shared" si="1"/>
        <v>11852572.199999999</v>
      </c>
      <c r="R11" s="3">
        <v>1.008</v>
      </c>
      <c r="S11" s="2">
        <f t="shared" si="2"/>
        <v>11947392.779999999</v>
      </c>
      <c r="T11" s="3">
        <v>1.0229999999999999</v>
      </c>
      <c r="U11" s="3">
        <v>1.04</v>
      </c>
      <c r="V11" s="3">
        <v>1.04</v>
      </c>
      <c r="W11" s="2">
        <f t="shared" si="6"/>
        <v>12222200</v>
      </c>
      <c r="X11" s="2">
        <f t="shared" si="3"/>
        <v>12711100</v>
      </c>
      <c r="Y11" s="2">
        <f t="shared" si="3"/>
        <v>13219500</v>
      </c>
      <c r="Z11" s="11">
        <f t="shared" si="4"/>
        <v>12125181.360599998</v>
      </c>
      <c r="AA11" s="11">
        <f t="shared" si="5"/>
        <v>97018.639400001615</v>
      </c>
    </row>
    <row r="12" spans="1:27">
      <c r="A12" s="4" t="s">
        <v>24</v>
      </c>
      <c r="B12" s="2">
        <v>5498.33</v>
      </c>
      <c r="C12" s="3">
        <f t="shared" si="0"/>
        <v>16</v>
      </c>
      <c r="D12" s="3">
        <v>8</v>
      </c>
      <c r="E12" s="3">
        <v>0</v>
      </c>
      <c r="F12" s="3">
        <v>8</v>
      </c>
      <c r="G12" s="2">
        <v>4564.63</v>
      </c>
      <c r="H12" s="3">
        <f t="shared" si="7"/>
        <v>21</v>
      </c>
      <c r="I12" s="3">
        <v>21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12</v>
      </c>
      <c r="Q12" s="2">
        <f t="shared" si="1"/>
        <v>2205966.12</v>
      </c>
      <c r="R12" s="3">
        <v>1.008</v>
      </c>
      <c r="S12" s="2">
        <f t="shared" si="2"/>
        <v>2223613.8499999996</v>
      </c>
      <c r="T12" s="3">
        <v>1.0229999999999999</v>
      </c>
      <c r="U12" s="3">
        <v>1.04</v>
      </c>
      <c r="V12" s="3">
        <v>1.04</v>
      </c>
      <c r="W12" s="2">
        <f t="shared" si="6"/>
        <v>2274800</v>
      </c>
      <c r="X12" s="2">
        <f t="shared" si="3"/>
        <v>2365800</v>
      </c>
      <c r="Y12" s="2">
        <f t="shared" si="3"/>
        <v>2460400</v>
      </c>
      <c r="Z12" s="11">
        <f t="shared" si="4"/>
        <v>2256703.3407600001</v>
      </c>
      <c r="AA12" s="11">
        <f t="shared" si="5"/>
        <v>18096.65923999995</v>
      </c>
    </row>
    <row r="13" spans="1:27">
      <c r="A13" s="4" t="s">
        <v>25</v>
      </c>
      <c r="B13" s="2">
        <v>5177.1899999999996</v>
      </c>
      <c r="C13" s="3">
        <f t="shared" si="0"/>
        <v>25</v>
      </c>
      <c r="D13" s="3">
        <v>11</v>
      </c>
      <c r="E13" s="3">
        <v>2</v>
      </c>
      <c r="F13" s="3">
        <v>12</v>
      </c>
      <c r="G13" s="2">
        <v>5363.05</v>
      </c>
      <c r="H13" s="3">
        <f t="shared" si="7"/>
        <v>149</v>
      </c>
      <c r="I13" s="3">
        <v>149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12</v>
      </c>
      <c r="Q13" s="2">
        <f t="shared" si="1"/>
        <v>11142290.4</v>
      </c>
      <c r="R13" s="3">
        <v>1.008</v>
      </c>
      <c r="S13" s="2">
        <f t="shared" si="2"/>
        <v>11231428.73</v>
      </c>
      <c r="T13" s="3">
        <v>1.0229999999999999</v>
      </c>
      <c r="U13" s="3">
        <v>1.04</v>
      </c>
      <c r="V13" s="3">
        <v>1.04</v>
      </c>
      <c r="W13" s="2">
        <f t="shared" si="6"/>
        <v>11489800</v>
      </c>
      <c r="X13" s="2">
        <f t="shared" si="3"/>
        <v>11949400</v>
      </c>
      <c r="Y13" s="2">
        <f t="shared" si="3"/>
        <v>12427400</v>
      </c>
      <c r="Z13" s="11">
        <f t="shared" si="4"/>
        <v>11398563.0792</v>
      </c>
      <c r="AA13" s="11">
        <f t="shared" si="5"/>
        <v>91236.920800000429</v>
      </c>
    </row>
    <row r="14" spans="1:27">
      <c r="A14" s="4" t="s">
        <v>26</v>
      </c>
      <c r="B14" s="2">
        <v>4420</v>
      </c>
      <c r="C14" s="3">
        <f t="shared" si="0"/>
        <v>73</v>
      </c>
      <c r="D14" s="3">
        <v>35</v>
      </c>
      <c r="E14" s="3">
        <v>8</v>
      </c>
      <c r="F14" s="3">
        <v>30</v>
      </c>
      <c r="G14" s="2">
        <v>5320</v>
      </c>
      <c r="H14" s="3">
        <f t="shared" si="7"/>
        <v>230</v>
      </c>
      <c r="I14" s="3">
        <v>230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12</v>
      </c>
      <c r="Q14" s="2">
        <f t="shared" si="1"/>
        <v>18555120</v>
      </c>
      <c r="R14" s="3">
        <v>1.008</v>
      </c>
      <c r="S14" s="2">
        <f t="shared" si="2"/>
        <v>18703560.960000001</v>
      </c>
      <c r="T14" s="3">
        <v>1.0229999999999999</v>
      </c>
      <c r="U14" s="3">
        <v>1.04</v>
      </c>
      <c r="V14" s="3">
        <v>1.04</v>
      </c>
      <c r="W14" s="2">
        <f t="shared" si="6"/>
        <v>19133800</v>
      </c>
      <c r="X14" s="2">
        <f t="shared" si="3"/>
        <v>19899200</v>
      </c>
      <c r="Y14" s="2">
        <f t="shared" si="3"/>
        <v>20695200</v>
      </c>
      <c r="Z14" s="11">
        <f t="shared" si="4"/>
        <v>18981887.759999998</v>
      </c>
      <c r="AA14" s="11">
        <f t="shared" si="5"/>
        <v>151912.24000000209</v>
      </c>
    </row>
    <row r="15" spans="1:27">
      <c r="A15" s="4" t="s">
        <v>27</v>
      </c>
      <c r="B15" s="2">
        <v>3556.89</v>
      </c>
      <c r="C15" s="3">
        <f t="shared" si="0"/>
        <v>143</v>
      </c>
      <c r="D15" s="3">
        <v>81</v>
      </c>
      <c r="E15" s="3">
        <v>12</v>
      </c>
      <c r="F15" s="3">
        <v>50</v>
      </c>
      <c r="G15" s="2">
        <v>4689.28</v>
      </c>
      <c r="H15" s="3">
        <f t="shared" si="7"/>
        <v>516</v>
      </c>
      <c r="I15" s="3">
        <v>516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12</v>
      </c>
      <c r="Q15" s="2">
        <f t="shared" si="1"/>
        <v>35139645</v>
      </c>
      <c r="R15" s="3">
        <v>1.008</v>
      </c>
      <c r="S15" s="2">
        <f t="shared" si="2"/>
        <v>35420762.159999996</v>
      </c>
      <c r="T15" s="3">
        <v>1.0229999999999999</v>
      </c>
      <c r="U15" s="3">
        <v>1.04</v>
      </c>
      <c r="V15" s="3">
        <v>1.04</v>
      </c>
      <c r="W15" s="2">
        <f t="shared" si="6"/>
        <v>36235500</v>
      </c>
      <c r="X15" s="2">
        <f t="shared" si="3"/>
        <v>37684900</v>
      </c>
      <c r="Y15" s="2">
        <f t="shared" si="3"/>
        <v>39192300</v>
      </c>
      <c r="Z15" s="11">
        <f t="shared" si="4"/>
        <v>35947856.834999993</v>
      </c>
      <c r="AA15" s="11">
        <f t="shared" si="5"/>
        <v>287643.16500000656</v>
      </c>
    </row>
    <row r="16" spans="1:27">
      <c r="A16" s="4" t="s">
        <v>28</v>
      </c>
      <c r="B16" s="2">
        <v>4891.49</v>
      </c>
      <c r="C16" s="3">
        <f t="shared" si="0"/>
        <v>113</v>
      </c>
      <c r="D16" s="3">
        <v>66</v>
      </c>
      <c r="E16" s="3">
        <v>10</v>
      </c>
      <c r="F16" s="3">
        <v>37</v>
      </c>
      <c r="G16" s="2">
        <v>5779.45</v>
      </c>
      <c r="H16" s="3">
        <f t="shared" si="7"/>
        <v>210</v>
      </c>
      <c r="I16" s="3">
        <v>210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12</v>
      </c>
      <c r="Q16" s="2">
        <f t="shared" si="1"/>
        <v>21197074.440000001</v>
      </c>
      <c r="R16" s="3">
        <v>1.008</v>
      </c>
      <c r="S16" s="2">
        <f t="shared" si="2"/>
        <v>21366651.040000003</v>
      </c>
      <c r="T16" s="3">
        <v>1.0229999999999999</v>
      </c>
      <c r="U16" s="3">
        <v>1.04</v>
      </c>
      <c r="V16" s="3">
        <v>1.04</v>
      </c>
      <c r="W16" s="2">
        <f t="shared" si="6"/>
        <v>21858100</v>
      </c>
      <c r="X16" s="2">
        <f t="shared" si="3"/>
        <v>22732400</v>
      </c>
      <c r="Y16" s="2">
        <f t="shared" si="3"/>
        <v>23641700</v>
      </c>
      <c r="Z16" s="11">
        <f t="shared" si="4"/>
        <v>21684607.152119998</v>
      </c>
      <c r="AA16" s="11">
        <f t="shared" si="5"/>
        <v>173492.84788000211</v>
      </c>
    </row>
    <row r="17" spans="1:27">
      <c r="A17" s="4" t="s">
        <v>29</v>
      </c>
      <c r="B17" s="2">
        <v>3005.2</v>
      </c>
      <c r="C17" s="3">
        <f t="shared" si="0"/>
        <v>102</v>
      </c>
      <c r="D17" s="3">
        <v>64</v>
      </c>
      <c r="E17" s="3">
        <v>8</v>
      </c>
      <c r="F17" s="3">
        <v>30</v>
      </c>
      <c r="G17" s="2">
        <v>4331.7</v>
      </c>
      <c r="H17" s="3">
        <f t="shared" si="7"/>
        <v>364</v>
      </c>
      <c r="I17" s="3">
        <v>364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12</v>
      </c>
      <c r="Q17" s="2">
        <f t="shared" si="1"/>
        <v>22599230.399999999</v>
      </c>
      <c r="R17" s="3">
        <v>1.008</v>
      </c>
      <c r="S17" s="2">
        <f t="shared" si="2"/>
        <v>22780024.25</v>
      </c>
      <c r="T17" s="3">
        <v>1.0229999999999999</v>
      </c>
      <c r="U17" s="3">
        <v>1.04</v>
      </c>
      <c r="V17" s="3">
        <v>1.04</v>
      </c>
      <c r="W17" s="2">
        <f t="shared" si="6"/>
        <v>23304000</v>
      </c>
      <c r="X17" s="2">
        <f t="shared" si="3"/>
        <v>24236200</v>
      </c>
      <c r="Y17" s="2">
        <f t="shared" si="3"/>
        <v>25205600</v>
      </c>
      <c r="Z17" s="11">
        <f t="shared" si="4"/>
        <v>23119012.699199997</v>
      </c>
      <c r="AA17" s="11">
        <f t="shared" si="5"/>
        <v>184987.30080000311</v>
      </c>
    </row>
    <row r="18" spans="1:27">
      <c r="A18" s="4" t="s">
        <v>30</v>
      </c>
      <c r="B18" s="2">
        <v>4614.09</v>
      </c>
      <c r="C18" s="3">
        <f t="shared" si="0"/>
        <v>59</v>
      </c>
      <c r="D18" s="3">
        <v>38</v>
      </c>
      <c r="E18" s="3">
        <v>4</v>
      </c>
      <c r="F18" s="3">
        <v>17</v>
      </c>
      <c r="G18" s="2">
        <v>5210.32</v>
      </c>
      <c r="H18" s="3">
        <f t="shared" si="7"/>
        <v>110</v>
      </c>
      <c r="I18" s="3">
        <v>110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12</v>
      </c>
      <c r="Q18" s="2">
        <f t="shared" si="1"/>
        <v>10144398.119999999</v>
      </c>
      <c r="R18" s="3">
        <v>1.008</v>
      </c>
      <c r="S18" s="2">
        <f t="shared" si="2"/>
        <v>10225553.310000001</v>
      </c>
      <c r="T18" s="3">
        <v>1.0229999999999999</v>
      </c>
      <c r="U18" s="3">
        <v>1.04</v>
      </c>
      <c r="V18" s="3">
        <v>1.04</v>
      </c>
      <c r="W18" s="2">
        <f t="shared" si="6"/>
        <v>10460800</v>
      </c>
      <c r="X18" s="2">
        <f t="shared" si="3"/>
        <v>10879200</v>
      </c>
      <c r="Y18" s="2">
        <f t="shared" si="3"/>
        <v>11314400</v>
      </c>
      <c r="Z18" s="11">
        <f t="shared" si="4"/>
        <v>10377719.276759999</v>
      </c>
      <c r="AA18" s="11">
        <f t="shared" si="5"/>
        <v>83080.723240001127</v>
      </c>
    </row>
    <row r="19" spans="1:27" s="6" customFormat="1">
      <c r="A19" s="7" t="s">
        <v>31</v>
      </c>
      <c r="B19" s="8"/>
      <c r="C19" s="10">
        <f>SUM(C6:C18)</f>
        <v>612</v>
      </c>
      <c r="D19" s="10">
        <f t="shared" ref="D19:O19" si="8">SUM(D6:D18)</f>
        <v>343</v>
      </c>
      <c r="E19" s="10">
        <f t="shared" si="8"/>
        <v>53</v>
      </c>
      <c r="F19" s="10">
        <f t="shared" si="8"/>
        <v>216</v>
      </c>
      <c r="G19" s="8"/>
      <c r="H19" s="10">
        <f t="shared" si="8"/>
        <v>1981</v>
      </c>
      <c r="I19" s="10">
        <f t="shared" si="8"/>
        <v>1980</v>
      </c>
      <c r="J19" s="10">
        <f t="shared" si="8"/>
        <v>5262.45</v>
      </c>
      <c r="K19" s="10">
        <f t="shared" si="8"/>
        <v>1</v>
      </c>
      <c r="L19" s="10">
        <f t="shared" si="8"/>
        <v>1</v>
      </c>
      <c r="M19" s="10">
        <f t="shared" si="8"/>
        <v>0</v>
      </c>
      <c r="N19" s="10">
        <f t="shared" si="8"/>
        <v>0</v>
      </c>
      <c r="O19" s="10">
        <f t="shared" si="8"/>
        <v>0</v>
      </c>
      <c r="P19" s="9"/>
      <c r="Q19" s="8">
        <f>SUM(Q6:Q18)</f>
        <v>148515018.72</v>
      </c>
      <c r="R19" s="9"/>
      <c r="S19" s="8">
        <f>SUM(S6:S18)</f>
        <v>149703138.92000002</v>
      </c>
      <c r="T19" s="9"/>
      <c r="U19" s="9"/>
      <c r="V19" s="9"/>
      <c r="W19" s="8">
        <f>SUM(W6:W18)</f>
        <v>153146900</v>
      </c>
      <c r="X19" s="8">
        <f>SUM(X6:X18)</f>
        <v>159272800</v>
      </c>
      <c r="Y19" s="8">
        <f>SUM(Y6:Y18)</f>
        <v>165643800</v>
      </c>
      <c r="Z19" s="8">
        <f>SUM(Z6:Z18)</f>
        <v>151930864.15055999</v>
      </c>
      <c r="AA19" s="8">
        <f>SUM(AA6:AA18)</f>
        <v>1216035.8494400184</v>
      </c>
    </row>
    <row r="20" spans="1:27">
      <c r="AA20" s="15">
        <f>AA19/Z19</f>
        <v>8.0038763436174158E-3</v>
      </c>
    </row>
    <row r="21" spans="1:27">
      <c r="V21" s="12"/>
      <c r="W21" s="11"/>
      <c r="X21" s="11"/>
    </row>
    <row r="22" spans="1:27">
      <c r="W22" s="11"/>
      <c r="X22" s="11"/>
    </row>
    <row r="23" spans="1:27" hidden="1"/>
    <row r="24" spans="1:27" hidden="1">
      <c r="P24" s="1">
        <v>1</v>
      </c>
      <c r="T24" s="1">
        <v>1000</v>
      </c>
      <c r="U24" s="1">
        <v>1050</v>
      </c>
    </row>
    <row r="25" spans="1:27" hidden="1">
      <c r="P25" s="1">
        <v>2</v>
      </c>
      <c r="T25" s="1">
        <v>1000</v>
      </c>
      <c r="U25" s="1">
        <v>1050</v>
      </c>
    </row>
    <row r="26" spans="1:27" hidden="1">
      <c r="P26" s="1">
        <v>3</v>
      </c>
      <c r="T26" s="1">
        <v>1000</v>
      </c>
      <c r="U26" s="1">
        <v>1050</v>
      </c>
    </row>
    <row r="27" spans="1:27" hidden="1">
      <c r="P27" s="1">
        <v>4</v>
      </c>
      <c r="T27" s="1">
        <v>1000</v>
      </c>
      <c r="U27" s="1">
        <v>1050</v>
      </c>
    </row>
    <row r="28" spans="1:27" hidden="1">
      <c r="P28" s="1">
        <v>5</v>
      </c>
      <c r="T28" s="1">
        <v>1000</v>
      </c>
      <c r="U28" s="1">
        <v>1050</v>
      </c>
    </row>
    <row r="29" spans="1:27" hidden="1">
      <c r="P29" s="1">
        <v>6</v>
      </c>
      <c r="T29" s="1">
        <f>T28*1.04</f>
        <v>1040</v>
      </c>
      <c r="U29" s="1">
        <v>1050</v>
      </c>
    </row>
    <row r="30" spans="1:27" hidden="1">
      <c r="P30" s="1">
        <v>7</v>
      </c>
      <c r="T30" s="1">
        <v>1040</v>
      </c>
      <c r="U30" s="1">
        <v>1050</v>
      </c>
    </row>
    <row r="31" spans="1:27" hidden="1">
      <c r="P31" s="1">
        <v>8</v>
      </c>
      <c r="T31" s="1">
        <v>1040</v>
      </c>
      <c r="U31" s="1">
        <v>1050</v>
      </c>
    </row>
    <row r="32" spans="1:27" hidden="1">
      <c r="P32" s="1">
        <v>9</v>
      </c>
      <c r="T32" s="1">
        <v>1040</v>
      </c>
      <c r="U32" s="1">
        <v>1050</v>
      </c>
    </row>
    <row r="33" spans="16:21" hidden="1">
      <c r="P33" s="1">
        <v>10</v>
      </c>
      <c r="T33" s="1">
        <v>1040</v>
      </c>
      <c r="U33" s="1">
        <v>1050</v>
      </c>
    </row>
    <row r="34" spans="16:21" hidden="1">
      <c r="P34" s="1">
        <v>11</v>
      </c>
      <c r="T34" s="1">
        <v>1040</v>
      </c>
      <c r="U34" s="1">
        <v>1050</v>
      </c>
    </row>
    <row r="35" spans="16:21" hidden="1">
      <c r="P35" s="1">
        <v>12</v>
      </c>
      <c r="T35" s="1">
        <v>1040</v>
      </c>
      <c r="U35" s="1">
        <v>1050</v>
      </c>
    </row>
    <row r="36" spans="16:21" hidden="1">
      <c r="T36" s="1">
        <f>SUM(T24:T35)/12</f>
        <v>1023.3333333333334</v>
      </c>
      <c r="U36" s="1">
        <f>SUM(U24:U35)/12</f>
        <v>1050</v>
      </c>
    </row>
    <row r="37" spans="16:21" hidden="1">
      <c r="U37" s="1">
        <f>U36/T36</f>
        <v>1.0260586319218241</v>
      </c>
    </row>
    <row r="38" spans="16:21" hidden="1">
      <c r="U38" s="1">
        <v>1.02024</v>
      </c>
    </row>
    <row r="39" spans="16:21" hidden="1"/>
    <row r="40" spans="16:21" hidden="1"/>
    <row r="41" spans="16:21" hidden="1"/>
    <row r="42" spans="16:21" hidden="1"/>
  </sheetData>
  <mergeCells count="15">
    <mergeCell ref="A2:Y2"/>
    <mergeCell ref="A4:A5"/>
    <mergeCell ref="B4:B5"/>
    <mergeCell ref="C4:C5"/>
    <mergeCell ref="D4:F4"/>
    <mergeCell ref="G4:G5"/>
    <mergeCell ref="H4:H5"/>
    <mergeCell ref="J4:J5"/>
    <mergeCell ref="K4:K5"/>
    <mergeCell ref="M4:M5"/>
    <mergeCell ref="N4:N5"/>
    <mergeCell ref="P4:P5"/>
    <mergeCell ref="Q4:Q5"/>
    <mergeCell ref="R4:R5"/>
    <mergeCell ref="S4:S5"/>
  </mergeCells>
  <pageMargins left="0.16" right="0.17" top="1.0900000000000001" bottom="0.74803149606299213" header="0.19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 полномочий 0,8 %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Киркин В.В.</cp:lastModifiedBy>
  <cp:lastPrinted>2020-10-19T16:05:03Z</cp:lastPrinted>
  <dcterms:created xsi:type="dcterms:W3CDTF">2017-05-23T13:37:15Z</dcterms:created>
  <dcterms:modified xsi:type="dcterms:W3CDTF">2020-10-21T10:18:12Z</dcterms:modified>
</cp:coreProperties>
</file>