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7490" windowHeight="11010"/>
  </bookViews>
  <sheets>
    <sheet name="индекс 1" sheetId="8" r:id="rId1"/>
    <sheet name="Лист2" sheetId="2" r:id="rId2"/>
    <sheet name="Лист3" sheetId="3" r:id="rId3"/>
  </sheets>
  <definedNames>
    <definedName name="_xlnm._FilterDatabase" localSheetId="0" hidden="1">'индекс 1'!$A$4:$V$19</definedName>
  </definedNames>
  <calcPr calcId="125725"/>
</workbook>
</file>

<file path=xl/calcChain.xml><?xml version="1.0" encoding="utf-8"?>
<calcChain xmlns="http://schemas.openxmlformats.org/spreadsheetml/2006/main">
  <c r="H7" i="8"/>
  <c r="H8"/>
  <c r="H9"/>
  <c r="H10"/>
  <c r="H11"/>
  <c r="H12"/>
  <c r="H13"/>
  <c r="H14"/>
  <c r="H15"/>
  <c r="H16"/>
  <c r="H17"/>
  <c r="H18"/>
  <c r="H6"/>
  <c r="C7"/>
  <c r="C8"/>
  <c r="C9"/>
  <c r="C10"/>
  <c r="C11"/>
  <c r="C12"/>
  <c r="C13"/>
  <c r="C14"/>
  <c r="C15"/>
  <c r="C16"/>
  <c r="C17"/>
  <c r="C18"/>
  <c r="C6"/>
  <c r="T6" s="1"/>
  <c r="O19"/>
  <c r="N19"/>
  <c r="M19"/>
  <c r="L19"/>
  <c r="K19"/>
  <c r="J19"/>
  <c r="I19"/>
  <c r="F19"/>
  <c r="E19"/>
  <c r="D19"/>
  <c r="T9" l="1"/>
  <c r="U11"/>
  <c r="U7"/>
  <c r="U18"/>
  <c r="T16"/>
  <c r="U15"/>
  <c r="V11"/>
  <c r="U10"/>
  <c r="T7"/>
  <c r="V6"/>
  <c r="V7"/>
  <c r="V12"/>
  <c r="T8"/>
  <c r="V17"/>
  <c r="V13"/>
  <c r="V9"/>
  <c r="T13"/>
  <c r="T11"/>
  <c r="T15"/>
  <c r="U17"/>
  <c r="U13"/>
  <c r="U9"/>
  <c r="H19"/>
  <c r="U6"/>
  <c r="T17"/>
  <c r="V8"/>
  <c r="V15"/>
  <c r="V16"/>
  <c r="U14"/>
  <c r="T12"/>
  <c r="V18"/>
  <c r="U16"/>
  <c r="V14"/>
  <c r="U12"/>
  <c r="V10"/>
  <c r="U8"/>
  <c r="C19"/>
  <c r="T10"/>
  <c r="T14"/>
  <c r="T18"/>
  <c r="V19" l="1"/>
  <c r="U19"/>
  <c r="T19"/>
  <c r="B17" i="3"/>
  <c r="B18" s="1"/>
  <c r="D18" i="2" l="1"/>
  <c r="E18"/>
  <c r="F18"/>
  <c r="C18"/>
  <c r="D15"/>
  <c r="E15"/>
  <c r="F15"/>
  <c r="C15"/>
  <c r="D12"/>
  <c r="E12"/>
  <c r="F12"/>
  <c r="C12"/>
  <c r="D7"/>
  <c r="D25" s="1"/>
  <c r="D27" s="1"/>
  <c r="E7"/>
  <c r="E25" s="1"/>
  <c r="E27" s="1"/>
  <c r="F7"/>
  <c r="F25" s="1"/>
  <c r="F27" s="1"/>
  <c r="C7"/>
  <c r="C25" s="1"/>
  <c r="C27" l="1"/>
  <c r="C29" s="1"/>
</calcChain>
</file>

<file path=xl/sharedStrings.xml><?xml version="1.0" encoding="utf-8"?>
<sst xmlns="http://schemas.openxmlformats.org/spreadsheetml/2006/main" count="118" uniqueCount="77">
  <si>
    <t xml:space="preserve">R - средний размер ежемесячной жилищно-коммунальной выплаты, начисленный специалистам, указанным в подпунктах 1, 2, 6 пункта 2 статьи 3 настоящего Закона, в i-м муниципальном образовании за отчетный финансовый год, по данным органов местного самоуправления
</t>
  </si>
  <si>
    <t xml:space="preserve">Hri - прогнозируемая среднегодовая численность специалистов, указанных в подпунктах 1, 2, 6 пункта 2 статьи 3 настоящего Закона, в i-м муниципальном образовании на соответствующий финансовый год, по данным органов местного самоуправления
</t>
  </si>
  <si>
    <t xml:space="preserve">Р - средний размер ежемесячной жилищно-коммунальной выплаты, начисленный специалистам, указанным в подпункте 3 пункта 2 статьи 3 настоящего Закона, в i-м муниципальном образовании за отчетный финансовый год, по данным органов местного самоуправления
</t>
  </si>
  <si>
    <t xml:space="preserve">Hpi - прогнозируемая среднегодовая численность специалистов, указанных в подпункте 3 пункта 2 статьи 3 настоящего Закона, в i-м муниципальном образовании на соответствующий финансовый год по данным органов местного самоуправления
</t>
  </si>
  <si>
    <t xml:space="preserve">Q - средний размер ежемесячной жилищно-коммунальной выплаты, начисленный специалистам, указанным в подпункте 4 пункта 2 статьи 3 настоящего Закона, в i-м муниципальном образовании за отчетный финансовый год, по данным органов местного самоуправления
</t>
  </si>
  <si>
    <t xml:space="preserve">Hqi - прогнозируемая среднегодовая численность специалистов, указанных в подпункте 4 пункта 2 статьи 3 настоящего Закона, в i-м муниципальном образовании на соответствующий финансовый год, по данным органов местного самоуправления
</t>
  </si>
  <si>
    <t xml:space="preserve">F - средний размер ежемесячной жилищно-коммунальной выплаты, начисленный специалистам, указанным в подпункте 8 пункта 2 статьи 3 настоящего Закона, прогнозируемый в i-м муниципальном образовании на отчетный финансовый год, по данным органов местного самоуправления
</t>
  </si>
  <si>
    <t xml:space="preserve">Hfi - прогнозируемая среднегодовая численность специалистов, указанных в подпункте 8 пункта 2 статьи 3 настоящего Закона, в i-м муниципальном образовании на соответствующий финансовый год, по данным органов местного самоуправления
</t>
  </si>
  <si>
    <t>в том числе</t>
  </si>
  <si>
    <t xml:space="preserve"> специалисты в области культуры и искусства, работающим в учреждениях культуры и искусства, организациях социального обслуживания, образовательных организациях, медицинских организациях, подведомственных исполнительному органу государственной власти Мурманской области, уполномоченному в сфере охраны здоровья
</t>
  </si>
  <si>
    <t xml:space="preserve"> медицинские, фармацевтические работники и руководители медицинских организаций, подведомственных исполнительному органу государственной власти Мурманской области, уполномоченному в сфере охраны здоровья; медицинским и фармацевтическим работникам учреждений физической культуры и спорта, организаций социального обслуживания, образовательных организаций
</t>
  </si>
  <si>
    <t xml:space="preserve"> специалисты, осуществляющие профессиональную деятельность по общеотраслевым должностям служащих в государственных областных и муниципальных учреждениях культуры и искусства, организациях социального обслуживания, образовательных организаций, медицинских организациях, подведомственных исполнительному органу государственной власти Мурманской области, уполномоченному в сфере охраны здоровья (за исключением специалистов государственных областных образовательных организаций)
</t>
  </si>
  <si>
    <t xml:space="preserve">педагогические работники и руководители образовательных организаций; педагогические работники учреждений физической культуры и спорта, организаций социального обслуживания, учреждений культуры и искусства, медицинских организаций, подведомственных исполнительному органу государственной власти Мурманской области, уполномоченному в сфере охраны здоровья
</t>
  </si>
  <si>
    <t xml:space="preserve">социальные работники и руководители организаций социального обслуживания граждан; социальные работники образовательных организаций, медицинских организаций, подведомственных исполнительному органу государственной власти Мурманской области, уполномоченному в сфере охраны здоровья
</t>
  </si>
  <si>
    <t xml:space="preserve">специалисты учреждений бытового обслуживания, физической культуры и спорта, связи на период первых двух лет работы в сельских населенных пунктах после окончания профессиональной образовательной организации или образовательной организации высшего образования при условии проживания в сельских населенных пунктах
</t>
  </si>
  <si>
    <t>Количество месяцев</t>
  </si>
  <si>
    <t xml:space="preserve">G - коэффициент индексации размеров ежемесячной жилищно-коммунальной выплаты, определяемый проектом закона Мурманской области об областном бюджете на соответствующий финансовый год
</t>
  </si>
  <si>
    <t>2017 год = 1</t>
  </si>
  <si>
    <t>2018 год = 1</t>
  </si>
  <si>
    <t>2019год = 1</t>
  </si>
  <si>
    <t>2020 год = 1</t>
  </si>
  <si>
    <t>2017 год</t>
  </si>
  <si>
    <t>2018 год</t>
  </si>
  <si>
    <t>2019 год</t>
  </si>
  <si>
    <t>2020 год</t>
  </si>
  <si>
    <t xml:space="preserve">Расчёт объема субвенции на осуществление органами местного самоуправления государственных полномочий по предоставлению ежемесячной жилищно-коммунальной выплаты на соответствующий финансовый год.
</t>
  </si>
  <si>
    <t>(муниципальное образование Мурманской области)</t>
  </si>
  <si>
    <t xml:space="preserve">Расчёт объема субвенции на осуществление органами местного самоуправления государственных полномочий по предоставлению ежемесячной жилищно-коммунальной выплаты на 2017 год и данные для определения объёма субвенции на 2018 год и плановый период 2019 - 2020 годов
</t>
  </si>
  <si>
    <t>Х</t>
  </si>
  <si>
    <t xml:space="preserve">Отклонение расчётного объёма от объёма предусмотренного  Законом Мурманской области от 23.12.2016 N 2083-01-ЗМО "Об областном бюджете на 2017 год и на плановый период 2018 и 2019 годов"
</t>
  </si>
  <si>
    <t>количество финансово-лицевых счетов получателей ежемесячной жилищно-коммунальной выплаты на 1 июля 2017 года  (текущего финансового года)</t>
  </si>
  <si>
    <t>Муниципальное образование</t>
  </si>
  <si>
    <t>Глава администрации муниципального образования</t>
  </si>
  <si>
    <t>МП</t>
  </si>
  <si>
    <t>подпись</t>
  </si>
  <si>
    <t>расшифровка подписи</t>
  </si>
  <si>
    <t>Руководитель финансового органа муниципального образования</t>
  </si>
  <si>
    <t xml:space="preserve">Контактное лицо </t>
  </si>
  <si>
    <t>тел.</t>
  </si>
  <si>
    <t>адрес электронной почты</t>
  </si>
  <si>
    <t>чел. руб коп</t>
  </si>
  <si>
    <t>Расходы, произведённые в 2017 году на выплату задолженности за 2016 год гражданам, указанным в подпункте 9 пункта 2 статьи 3 настоящего Закона</t>
  </si>
  <si>
    <t xml:space="preserve">Предложения к внесению в проект закона Мурманской области </t>
  </si>
  <si>
    <t xml:space="preserve">Предусмотрено Законом Мурманской области от 23.12.2016 N 2083-01-ЗМО "Об областном бюджете на 2017 год и на плановый период 2018 и 2019 годов"
</t>
  </si>
  <si>
    <t>г.Кировск</t>
  </si>
  <si>
    <t>Ковдорский район</t>
  </si>
  <si>
    <t>г.Мончегорск</t>
  </si>
  <si>
    <t>г.Оленегорск</t>
  </si>
  <si>
    <t>г.Полярные Зори</t>
  </si>
  <si>
    <t>ЗАТО п.Видяево</t>
  </si>
  <si>
    <t>ЗАТО Александровск</t>
  </si>
  <si>
    <t>ЗАТО г.Североморск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</si>
  <si>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</si>
  <si>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</si>
  <si>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</si>
  <si>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</si>
  <si>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</si>
  <si>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 xml:space="preserve">ИТОГО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</si>
  <si>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</si>
  <si>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</si>
  <si>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</si>
  <si>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</si>
  <si>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</si>
  <si>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</si>
  <si>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</si>
  <si>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</si>
  <si>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</si>
  <si>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</si>
  <si>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</si>
  <si>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</si>
  <si>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специалисты учреждений бытового обслуживания, физической культуры и спорта, связи на период первых двух лет работы в сельских населенных пунктах после окончания профессиональной образовательной организации или образовательной организации высшего образования при условии проживания в сельских населенных пункта
</t>
  </si>
  <si>
    <t>2021 год = 1,0</t>
  </si>
  <si>
    <t>2022 год = 1,0</t>
  </si>
  <si>
    <t>2020 год = 1,02024</t>
  </si>
  <si>
    <t>Расчёт объема субвенции на осуществление органами местного самоуправления государственных полномочий по предоставлению ежемесячной жилищно-коммунальной выплаты на 2020 год и плановый период 2021, 2022 годов</t>
  </si>
  <si>
    <t xml:space="preserve">Министр социального развития Мурманской области </t>
  </si>
  <si>
    <t>С.Б. Мякишев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</si>
</sst>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2" fillId="2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4" fontId="4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1" xfId="0" applyFont="1" applyFill="1" applyBorder="1"/>
    <xf numFmtId="0" fontId="2" fillId="0" borderId="0" xfId="0" applyFont="1" applyAlignment="1">
      <alignment horizontal="center" vertical="center"/>
    </xf>
    <xf numFmtId="0" fontId="8" fillId="0" borderId="0" xfId="0" applyFont="1"/>
    <xf numFmtId="0" fontId="7" fillId="0" borderId="1" xfId="0" applyFont="1" applyFill="1" applyBorder="1"/>
    <xf numFmtId="4" fontId="8" fillId="0" borderId="1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3" fontId="8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2:V22"/>
  <sheetViews>
    <sheetView tabSelected="1" topLeftCell="A2" zoomScale="85" zoomScaleNormal="85" workbookViewId="0">
      <pane xSplit="1" ySplit="4" topLeftCell="B15" activePane="bottomRight" state="frozen"/>
      <selection activeCell="A2" sqref="A2"/>
      <selection pane="topRight" activeCell="B2" sqref="B2"/>
      <selection pane="bottomLeft" activeCell="A6" sqref="A6"/>
      <selection pane="bottomRight" activeCell="R25" sqref="R25"/>
    </sheetView>
  </sheetViews>
  <sheetFormatPr defaultColWidth="9.140625" defaultRowHeight="15"/>
  <cols>
    <col min="1" max="2" width="20.140625" style="1" customWidth="1"/>
    <col min="3" max="3" width="12.7109375" style="1" customWidth="1"/>
    <col min="4" max="4" width="15.42578125" style="1" customWidth="1"/>
    <col min="5" max="5" width="16.7109375" style="1" customWidth="1"/>
    <col min="6" max="6" width="22.140625" style="1" customWidth="1"/>
    <col min="7" max="7" width="12.5703125" style="1" customWidth="1"/>
    <col min="8" max="8" width="11.140625" style="1" customWidth="1"/>
    <col min="9" max="9" width="20.5703125" style="1" customWidth="1"/>
    <col min="10" max="11" width="15.140625" style="1" hidden="1" customWidth="1"/>
    <col min="12" max="12" width="18" style="1" hidden="1" customWidth="1"/>
    <col min="13" max="14" width="15.140625" style="1" hidden="1" customWidth="1"/>
    <col min="15" max="15" width="16" style="1" hidden="1" customWidth="1"/>
    <col min="16" max="16" width="7.28515625" style="1" customWidth="1"/>
    <col min="17" max="19" width="12.5703125" style="1" customWidth="1"/>
    <col min="20" max="21" width="15.28515625" style="1" customWidth="1"/>
    <col min="22" max="22" width="14.5703125" style="1" customWidth="1"/>
    <col min="23" max="16384" width="9.140625" style="1"/>
  </cols>
  <sheetData>
    <row r="2" spans="1:22" ht="54.75" customHeight="1">
      <c r="A2" s="34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4" spans="1:22" ht="66.75" customHeight="1">
      <c r="A4" s="39" t="s">
        <v>31</v>
      </c>
      <c r="B4" s="31" t="s">
        <v>0</v>
      </c>
      <c r="C4" s="31" t="s">
        <v>1</v>
      </c>
      <c r="D4" s="36" t="s">
        <v>8</v>
      </c>
      <c r="E4" s="37"/>
      <c r="F4" s="38"/>
      <c r="G4" s="31" t="s">
        <v>2</v>
      </c>
      <c r="H4" s="31" t="s">
        <v>3</v>
      </c>
      <c r="I4" s="28" t="s">
        <v>8</v>
      </c>
      <c r="J4" s="31" t="s">
        <v>4</v>
      </c>
      <c r="K4" s="31" t="s">
        <v>5</v>
      </c>
      <c r="L4" s="28" t="s">
        <v>8</v>
      </c>
      <c r="M4" s="31" t="s">
        <v>6</v>
      </c>
      <c r="N4" s="31" t="s">
        <v>7</v>
      </c>
      <c r="O4" s="28" t="s">
        <v>8</v>
      </c>
      <c r="P4" s="32" t="s">
        <v>15</v>
      </c>
      <c r="Q4" s="30" t="s">
        <v>73</v>
      </c>
      <c r="R4" s="30" t="s">
        <v>71</v>
      </c>
      <c r="S4" s="30" t="s">
        <v>72</v>
      </c>
      <c r="T4" s="28">
        <v>2020</v>
      </c>
      <c r="U4" s="28">
        <v>2021</v>
      </c>
      <c r="V4" s="28">
        <v>2022</v>
      </c>
    </row>
    <row r="5" spans="1:22" s="22" customFormat="1" ht="376.9" customHeight="1">
      <c r="A5" s="40"/>
      <c r="B5" s="31"/>
      <c r="C5" s="31"/>
      <c r="D5" s="27" t="s">
        <v>9</v>
      </c>
      <c r="E5" s="27" t="s">
        <v>10</v>
      </c>
      <c r="F5" s="27" t="s">
        <v>11</v>
      </c>
      <c r="G5" s="31"/>
      <c r="H5" s="31"/>
      <c r="I5" s="27" t="s">
        <v>12</v>
      </c>
      <c r="J5" s="31"/>
      <c r="K5" s="31"/>
      <c r="L5" s="27" t="s">
        <v>13</v>
      </c>
      <c r="M5" s="31"/>
      <c r="N5" s="31"/>
      <c r="O5" s="27" t="s">
        <v>70</v>
      </c>
      <c r="P5" s="33"/>
      <c r="Q5" s="27" t="s">
        <v>16</v>
      </c>
      <c r="R5" s="27" t="s">
        <v>16</v>
      </c>
      <c r="S5" s="27" t="s">
        <v>16</v>
      </c>
      <c r="T5" s="27" t="s">
        <v>25</v>
      </c>
      <c r="U5" s="27" t="s">
        <v>25</v>
      </c>
      <c r="V5" s="27" t="s">
        <v>25</v>
      </c>
    </row>
    <row r="6" spans="1:22">
      <c r="A6" s="21" t="s">
        <v>44</v>
      </c>
      <c r="B6" s="3">
        <v>3972.6</v>
      </c>
      <c r="C6" s="6">
        <f>D6+E6+F6</f>
        <v>9</v>
      </c>
      <c r="D6" s="6">
        <v>8</v>
      </c>
      <c r="E6" s="6">
        <v>1</v>
      </c>
      <c r="F6" s="6">
        <v>0</v>
      </c>
      <c r="G6" s="3">
        <v>4504.8599999999997</v>
      </c>
      <c r="H6" s="6">
        <f>I6</f>
        <v>31</v>
      </c>
      <c r="I6" s="6">
        <v>31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12</v>
      </c>
      <c r="Q6" s="6">
        <v>1.02024</v>
      </c>
      <c r="R6" s="6">
        <v>1</v>
      </c>
      <c r="S6" s="6">
        <v>1</v>
      </c>
      <c r="T6" s="3">
        <f>ROUND(((B6*Q6*C6)+(G6*Q6*H6)+(J6*Q6*K6)+(M6*Q6*N6))*P6/100,0)*100</f>
        <v>2147500</v>
      </c>
      <c r="U6" s="3">
        <f t="shared" ref="U6:U18" si="0">ROUND(((B6*Q6*R6*C6)+(G6*Q6*R6*H6)+(J6*Q6*R6*K6)+(M6*Q6*R6*N6))*12/100,0)*100</f>
        <v>2147500</v>
      </c>
      <c r="V6" s="3">
        <f t="shared" ref="V6:V18" si="1">ROUND(((B6*Q6*R6*S6*C6)+(G6*Q6*R6*S6*H6)+(J6*Q6*R6*S6*K6)+(M6*Q6*R6*S6*N6))*12/100,0)*100</f>
        <v>2147500</v>
      </c>
    </row>
    <row r="7" spans="1:22">
      <c r="A7" s="21" t="s">
        <v>45</v>
      </c>
      <c r="B7" s="3">
        <v>5537.67</v>
      </c>
      <c r="C7" s="6">
        <f t="shared" ref="C7:C18" si="2">D7+E7+F7</f>
        <v>11</v>
      </c>
      <c r="D7" s="6">
        <v>6</v>
      </c>
      <c r="E7" s="6">
        <v>1</v>
      </c>
      <c r="F7" s="6">
        <v>4</v>
      </c>
      <c r="G7" s="3">
        <v>5846.31</v>
      </c>
      <c r="H7" s="6">
        <f t="shared" ref="H7:H18" si="3">I7</f>
        <v>33</v>
      </c>
      <c r="I7" s="6">
        <v>33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12</v>
      </c>
      <c r="Q7" s="6">
        <v>1.02024</v>
      </c>
      <c r="R7" s="6">
        <v>1</v>
      </c>
      <c r="S7" s="6">
        <v>1</v>
      </c>
      <c r="T7" s="3">
        <f t="shared" ref="T7:T18" si="4">ROUND(((B7*Q7*C7)+(G7*Q7*H7)+(J7*Q7*K7)+(M7*Q7*N7))*P7/100,0)*100</f>
        <v>3107800</v>
      </c>
      <c r="U7" s="3">
        <f t="shared" si="0"/>
        <v>3107800</v>
      </c>
      <c r="V7" s="3">
        <f t="shared" si="1"/>
        <v>3107800</v>
      </c>
    </row>
    <row r="8" spans="1:22">
      <c r="A8" s="21" t="s">
        <v>46</v>
      </c>
      <c r="B8" s="3">
        <v>2943.73</v>
      </c>
      <c r="C8" s="6">
        <f t="shared" si="2"/>
        <v>4</v>
      </c>
      <c r="D8" s="6">
        <v>0</v>
      </c>
      <c r="E8" s="6">
        <v>2</v>
      </c>
      <c r="F8" s="6">
        <v>2</v>
      </c>
      <c r="G8" s="3">
        <v>3023.12</v>
      </c>
      <c r="H8" s="6">
        <f t="shared" si="3"/>
        <v>31</v>
      </c>
      <c r="I8" s="6">
        <v>31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12</v>
      </c>
      <c r="Q8" s="6">
        <v>1.02024</v>
      </c>
      <c r="R8" s="6">
        <v>1</v>
      </c>
      <c r="S8" s="6">
        <v>1</v>
      </c>
      <c r="T8" s="3">
        <f t="shared" si="4"/>
        <v>1291500</v>
      </c>
      <c r="U8" s="3">
        <f t="shared" si="0"/>
        <v>1291500</v>
      </c>
      <c r="V8" s="3">
        <f t="shared" si="1"/>
        <v>1291500</v>
      </c>
    </row>
    <row r="9" spans="1:22">
      <c r="A9" s="21" t="s">
        <v>47</v>
      </c>
      <c r="B9" s="3">
        <v>3524.29</v>
      </c>
      <c r="C9" s="6">
        <f t="shared" si="2"/>
        <v>8</v>
      </c>
      <c r="D9" s="6">
        <v>6</v>
      </c>
      <c r="E9" s="6">
        <v>0</v>
      </c>
      <c r="F9" s="6">
        <v>2</v>
      </c>
      <c r="G9" s="3">
        <v>4594.8500000000004</v>
      </c>
      <c r="H9" s="6">
        <f t="shared" si="3"/>
        <v>107</v>
      </c>
      <c r="I9" s="6">
        <v>107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12</v>
      </c>
      <c r="Q9" s="6">
        <v>1.02024</v>
      </c>
      <c r="R9" s="6">
        <v>1</v>
      </c>
      <c r="S9" s="6">
        <v>1</v>
      </c>
      <c r="T9" s="3">
        <f t="shared" si="4"/>
        <v>6364400</v>
      </c>
      <c r="U9" s="3">
        <f t="shared" si="0"/>
        <v>6364400</v>
      </c>
      <c r="V9" s="3">
        <f t="shared" si="1"/>
        <v>6364400</v>
      </c>
    </row>
    <row r="10" spans="1:22">
      <c r="A10" s="21" t="s">
        <v>48</v>
      </c>
      <c r="B10" s="3">
        <v>5503.82</v>
      </c>
      <c r="C10" s="6">
        <f t="shared" si="2"/>
        <v>11</v>
      </c>
      <c r="D10" s="6">
        <v>9</v>
      </c>
      <c r="E10" s="6">
        <v>1</v>
      </c>
      <c r="F10" s="6">
        <v>1</v>
      </c>
      <c r="G10" s="3">
        <v>5659.52</v>
      </c>
      <c r="H10" s="6">
        <f t="shared" si="3"/>
        <v>31</v>
      </c>
      <c r="I10" s="6">
        <v>31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12</v>
      </c>
      <c r="Q10" s="6">
        <v>1.02024</v>
      </c>
      <c r="R10" s="6">
        <v>1</v>
      </c>
      <c r="S10" s="6">
        <v>1</v>
      </c>
      <c r="T10" s="3">
        <f t="shared" si="4"/>
        <v>2889200</v>
      </c>
      <c r="U10" s="3">
        <f t="shared" si="0"/>
        <v>2889200</v>
      </c>
      <c r="V10" s="3">
        <f t="shared" si="1"/>
        <v>2889200</v>
      </c>
    </row>
    <row r="11" spans="1:22">
      <c r="A11" s="21" t="s">
        <v>49</v>
      </c>
      <c r="B11" s="3">
        <v>4800</v>
      </c>
      <c r="C11" s="6">
        <f t="shared" si="2"/>
        <v>35</v>
      </c>
      <c r="D11" s="6">
        <v>10</v>
      </c>
      <c r="E11" s="6">
        <v>4</v>
      </c>
      <c r="F11" s="6">
        <v>21</v>
      </c>
      <c r="G11" s="3">
        <v>5000</v>
      </c>
      <c r="H11" s="6">
        <f t="shared" si="3"/>
        <v>158</v>
      </c>
      <c r="I11" s="6">
        <v>158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12</v>
      </c>
      <c r="Q11" s="6">
        <v>1.02024</v>
      </c>
      <c r="R11" s="6">
        <v>1</v>
      </c>
      <c r="S11" s="6">
        <v>1</v>
      </c>
      <c r="T11" s="3">
        <f t="shared" si="4"/>
        <v>11728700</v>
      </c>
      <c r="U11" s="3">
        <f t="shared" si="0"/>
        <v>11728700</v>
      </c>
      <c r="V11" s="3">
        <f t="shared" si="1"/>
        <v>11728700</v>
      </c>
    </row>
    <row r="12" spans="1:22">
      <c r="A12" s="21" t="s">
        <v>50</v>
      </c>
      <c r="B12" s="3">
        <v>4963.5</v>
      </c>
      <c r="C12" s="6">
        <f t="shared" si="2"/>
        <v>15</v>
      </c>
      <c r="D12" s="6">
        <v>8</v>
      </c>
      <c r="E12" s="6">
        <v>0</v>
      </c>
      <c r="F12" s="6">
        <v>7</v>
      </c>
      <c r="G12" s="3">
        <v>4759.26</v>
      </c>
      <c r="H12" s="6">
        <f t="shared" si="3"/>
        <v>19</v>
      </c>
      <c r="I12" s="6">
        <v>19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12</v>
      </c>
      <c r="Q12" s="6">
        <v>1.02024</v>
      </c>
      <c r="R12" s="6">
        <v>1</v>
      </c>
      <c r="S12" s="6">
        <v>1</v>
      </c>
      <c r="T12" s="3">
        <f t="shared" si="4"/>
        <v>2018600</v>
      </c>
      <c r="U12" s="3">
        <f t="shared" si="0"/>
        <v>2018600</v>
      </c>
      <c r="V12" s="3">
        <f t="shared" si="1"/>
        <v>2018600</v>
      </c>
    </row>
    <row r="13" spans="1:22">
      <c r="A13" s="21" t="s">
        <v>51</v>
      </c>
      <c r="B13" s="3">
        <v>5022.2700000000004</v>
      </c>
      <c r="C13" s="6">
        <f t="shared" si="2"/>
        <v>32</v>
      </c>
      <c r="D13" s="6">
        <v>15</v>
      </c>
      <c r="E13" s="6">
        <v>4</v>
      </c>
      <c r="F13" s="6">
        <v>13</v>
      </c>
      <c r="G13" s="3">
        <v>5315.95</v>
      </c>
      <c r="H13" s="6">
        <f t="shared" si="3"/>
        <v>145</v>
      </c>
      <c r="I13" s="6">
        <v>145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12</v>
      </c>
      <c r="Q13" s="6">
        <v>1.02024</v>
      </c>
      <c r="R13" s="6">
        <v>1</v>
      </c>
      <c r="S13" s="6">
        <v>1</v>
      </c>
      <c r="T13" s="3">
        <f t="shared" si="4"/>
        <v>11404600</v>
      </c>
      <c r="U13" s="3">
        <f t="shared" si="0"/>
        <v>11404600</v>
      </c>
      <c r="V13" s="3">
        <f t="shared" si="1"/>
        <v>11404600</v>
      </c>
    </row>
    <row r="14" spans="1:22">
      <c r="A14" s="21" t="s">
        <v>52</v>
      </c>
      <c r="B14" s="3">
        <v>4322.6899999999996</v>
      </c>
      <c r="C14" s="6">
        <f t="shared" si="2"/>
        <v>83</v>
      </c>
      <c r="D14" s="6">
        <v>40</v>
      </c>
      <c r="E14" s="6">
        <v>8</v>
      </c>
      <c r="F14" s="6">
        <v>35</v>
      </c>
      <c r="G14" s="3">
        <v>5228.1499999999996</v>
      </c>
      <c r="H14" s="6">
        <f t="shared" si="3"/>
        <v>228</v>
      </c>
      <c r="I14" s="6">
        <v>228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12</v>
      </c>
      <c r="Q14" s="6">
        <v>1.02024</v>
      </c>
      <c r="R14" s="6">
        <v>1</v>
      </c>
      <c r="S14" s="6">
        <v>1</v>
      </c>
      <c r="T14" s="3">
        <f t="shared" si="4"/>
        <v>18986300</v>
      </c>
      <c r="U14" s="3">
        <f t="shared" si="0"/>
        <v>18986300</v>
      </c>
      <c r="V14" s="3">
        <f t="shared" si="1"/>
        <v>18986300</v>
      </c>
    </row>
    <row r="15" spans="1:22">
      <c r="A15" s="21" t="s">
        <v>53</v>
      </c>
      <c r="B15" s="3">
        <v>3288</v>
      </c>
      <c r="C15" s="6">
        <f t="shared" si="2"/>
        <v>143</v>
      </c>
      <c r="D15" s="6">
        <v>81</v>
      </c>
      <c r="E15" s="6">
        <v>12</v>
      </c>
      <c r="F15" s="6">
        <v>50</v>
      </c>
      <c r="G15" s="3">
        <v>5031</v>
      </c>
      <c r="H15" s="6">
        <f t="shared" si="3"/>
        <v>516</v>
      </c>
      <c r="I15" s="6">
        <v>516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12</v>
      </c>
      <c r="Q15" s="6">
        <v>1.02024</v>
      </c>
      <c r="R15" s="6">
        <v>1</v>
      </c>
      <c r="S15" s="6">
        <v>1</v>
      </c>
      <c r="T15" s="3">
        <f t="shared" si="4"/>
        <v>37538900</v>
      </c>
      <c r="U15" s="3">
        <f t="shared" si="0"/>
        <v>37538900</v>
      </c>
      <c r="V15" s="3">
        <f t="shared" si="1"/>
        <v>37538900</v>
      </c>
    </row>
    <row r="16" spans="1:22">
      <c r="A16" s="21" t="s">
        <v>54</v>
      </c>
      <c r="B16" s="3">
        <v>4489.5600000000004</v>
      </c>
      <c r="C16" s="6">
        <f t="shared" si="2"/>
        <v>126</v>
      </c>
      <c r="D16" s="6">
        <v>72</v>
      </c>
      <c r="E16" s="6">
        <v>13</v>
      </c>
      <c r="F16" s="6">
        <v>41</v>
      </c>
      <c r="G16" s="3">
        <v>5554.92</v>
      </c>
      <c r="H16" s="6">
        <f t="shared" si="3"/>
        <v>222</v>
      </c>
      <c r="I16" s="6">
        <v>222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12</v>
      </c>
      <c r="Q16" s="6">
        <v>1.02024</v>
      </c>
      <c r="R16" s="6">
        <v>1</v>
      </c>
      <c r="S16" s="6">
        <v>1</v>
      </c>
      <c r="T16" s="3">
        <f t="shared" si="4"/>
        <v>22023400</v>
      </c>
      <c r="U16" s="3">
        <f t="shared" si="0"/>
        <v>22023400</v>
      </c>
      <c r="V16" s="3">
        <f t="shared" si="1"/>
        <v>22023400</v>
      </c>
    </row>
    <row r="17" spans="1:22">
      <c r="A17" s="21" t="s">
        <v>55</v>
      </c>
      <c r="B17" s="3">
        <v>2938.3</v>
      </c>
      <c r="C17" s="6">
        <f t="shared" si="2"/>
        <v>103</v>
      </c>
      <c r="D17" s="6">
        <v>64</v>
      </c>
      <c r="E17" s="6">
        <v>9</v>
      </c>
      <c r="F17" s="6">
        <v>30</v>
      </c>
      <c r="G17" s="3">
        <v>4090.15</v>
      </c>
      <c r="H17" s="6">
        <f t="shared" si="3"/>
        <v>354</v>
      </c>
      <c r="I17" s="6">
        <v>354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12</v>
      </c>
      <c r="Q17" s="6">
        <v>1.02024</v>
      </c>
      <c r="R17" s="6">
        <v>1</v>
      </c>
      <c r="S17" s="6">
        <v>1</v>
      </c>
      <c r="T17" s="3">
        <f t="shared" si="4"/>
        <v>21431900</v>
      </c>
      <c r="U17" s="3">
        <f t="shared" si="0"/>
        <v>21431900</v>
      </c>
      <c r="V17" s="3">
        <f t="shared" si="1"/>
        <v>21431900</v>
      </c>
    </row>
    <row r="18" spans="1:22">
      <c r="A18" s="21" t="s">
        <v>56</v>
      </c>
      <c r="B18" s="3">
        <v>3374.68</v>
      </c>
      <c r="C18" s="6">
        <f t="shared" si="2"/>
        <v>69</v>
      </c>
      <c r="D18" s="6">
        <v>49</v>
      </c>
      <c r="E18" s="6">
        <v>6</v>
      </c>
      <c r="F18" s="6">
        <v>14</v>
      </c>
      <c r="G18" s="3">
        <v>4964.5200000000004</v>
      </c>
      <c r="H18" s="6">
        <f t="shared" si="3"/>
        <v>120</v>
      </c>
      <c r="I18" s="6">
        <v>120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12</v>
      </c>
      <c r="Q18" s="6">
        <v>1.02024</v>
      </c>
      <c r="R18" s="6">
        <v>1</v>
      </c>
      <c r="S18" s="6">
        <v>1</v>
      </c>
      <c r="T18" s="3">
        <f t="shared" si="4"/>
        <v>10144400</v>
      </c>
      <c r="U18" s="3">
        <f t="shared" si="0"/>
        <v>10144400</v>
      </c>
      <c r="V18" s="3">
        <f t="shared" si="1"/>
        <v>10144400</v>
      </c>
    </row>
    <row r="19" spans="1:22" s="23" customFormat="1" ht="14.25">
      <c r="A19" s="24" t="s">
        <v>57</v>
      </c>
      <c r="B19" s="25"/>
      <c r="C19" s="29">
        <f>SUM(C6:C18)</f>
        <v>649</v>
      </c>
      <c r="D19" s="29">
        <f t="shared" ref="D19:O19" si="5">SUM(D6:D18)</f>
        <v>368</v>
      </c>
      <c r="E19" s="29">
        <f t="shared" si="5"/>
        <v>61</v>
      </c>
      <c r="F19" s="29">
        <f t="shared" si="5"/>
        <v>220</v>
      </c>
      <c r="G19" s="25"/>
      <c r="H19" s="29">
        <f t="shared" si="5"/>
        <v>1995</v>
      </c>
      <c r="I19" s="29">
        <f t="shared" si="5"/>
        <v>1995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5"/>
        <v>0</v>
      </c>
      <c r="P19" s="26"/>
      <c r="Q19" s="26"/>
      <c r="R19" s="26"/>
      <c r="S19" s="26"/>
      <c r="T19" s="25">
        <f>SUM(T6:T18)</f>
        <v>151077200</v>
      </c>
      <c r="U19" s="25">
        <f>SUM(U6:U18)</f>
        <v>151077200</v>
      </c>
      <c r="V19" s="25">
        <f>SUM(V6:V18)</f>
        <v>151077200</v>
      </c>
    </row>
    <row r="22" spans="1:22" s="52" customFormat="1" ht="20.25">
      <c r="B22" s="52" t="s">
        <v>75</v>
      </c>
      <c r="T22" s="52" t="s">
        <v>76</v>
      </c>
    </row>
  </sheetData>
  <mergeCells count="12">
    <mergeCell ref="M4:M5"/>
    <mergeCell ref="N4:N5"/>
    <mergeCell ref="P4:P5"/>
    <mergeCell ref="A2:V2"/>
    <mergeCell ref="B4:B5"/>
    <mergeCell ref="C4:C5"/>
    <mergeCell ref="D4:F4"/>
    <mergeCell ref="G4:G5"/>
    <mergeCell ref="H4:H5"/>
    <mergeCell ref="J4:J5"/>
    <mergeCell ref="K4:K5"/>
    <mergeCell ref="A4:A5"/>
  </mergeCells>
  <pageMargins left="0.25" right="0.25" top="0.75" bottom="0.75" header="0.3" footer="0.3"/>
  <pageSetup paperSize="8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opLeftCell="A4" workbookViewId="0">
      <selection sqref="A1:F1"/>
    </sheetView>
  </sheetViews>
  <sheetFormatPr defaultColWidth="9.140625" defaultRowHeight="15"/>
  <cols>
    <col min="1" max="1" width="9.140625" style="1" customWidth="1"/>
    <col min="2" max="2" width="107.28515625" style="1" customWidth="1"/>
    <col min="3" max="6" width="17.7109375" style="1" customWidth="1"/>
    <col min="7" max="16384" width="9.140625" style="1"/>
  </cols>
  <sheetData>
    <row r="1" spans="1:6" ht="45" customHeight="1">
      <c r="A1" s="41" t="s">
        <v>27</v>
      </c>
      <c r="B1" s="41"/>
      <c r="C1" s="41"/>
      <c r="D1" s="41"/>
      <c r="E1" s="41"/>
      <c r="F1" s="41"/>
    </row>
    <row r="2" spans="1:6" ht="26.25" customHeight="1">
      <c r="A2" s="45"/>
      <c r="B2" s="45"/>
      <c r="C2" s="45"/>
      <c r="D2" s="45"/>
      <c r="E2" s="45"/>
      <c r="F2" s="45"/>
    </row>
    <row r="3" spans="1:6" ht="15" customHeight="1">
      <c r="A3" s="46" t="s">
        <v>26</v>
      </c>
      <c r="B3" s="46"/>
      <c r="C3" s="46"/>
      <c r="D3" s="46"/>
      <c r="E3" s="46"/>
      <c r="F3" s="46"/>
    </row>
    <row r="4" spans="1:6">
      <c r="F4" s="1" t="s">
        <v>40</v>
      </c>
    </row>
    <row r="5" spans="1:6">
      <c r="C5" s="2" t="s">
        <v>21</v>
      </c>
      <c r="D5" s="2" t="s">
        <v>22</v>
      </c>
      <c r="E5" s="2" t="s">
        <v>23</v>
      </c>
      <c r="F5" s="2" t="s">
        <v>24</v>
      </c>
    </row>
    <row r="6" spans="1:6" ht="61.5" customHeight="1">
      <c r="A6" s="42" t="s">
        <v>0</v>
      </c>
      <c r="B6" s="43"/>
      <c r="C6" s="3"/>
      <c r="D6" s="3"/>
      <c r="E6" s="3"/>
      <c r="F6" s="3"/>
    </row>
    <row r="7" spans="1:6" ht="50.25" customHeight="1">
      <c r="A7" s="42" t="s">
        <v>1</v>
      </c>
      <c r="B7" s="43"/>
      <c r="C7" s="4">
        <f>C8+C9+C10</f>
        <v>0</v>
      </c>
      <c r="D7" s="4">
        <f t="shared" ref="D7:F7" si="0">D8+D9+D10</f>
        <v>0</v>
      </c>
      <c r="E7" s="4">
        <f t="shared" si="0"/>
        <v>0</v>
      </c>
      <c r="F7" s="4">
        <f t="shared" si="0"/>
        <v>0</v>
      </c>
    </row>
    <row r="8" spans="1:6" ht="75">
      <c r="A8" s="44" t="s">
        <v>8</v>
      </c>
      <c r="B8" s="5" t="s">
        <v>9</v>
      </c>
      <c r="C8" s="6"/>
      <c r="D8" s="6"/>
      <c r="E8" s="6"/>
      <c r="F8" s="6"/>
    </row>
    <row r="9" spans="1:6" ht="75">
      <c r="A9" s="44"/>
      <c r="B9" s="5" t="s">
        <v>10</v>
      </c>
      <c r="C9" s="6"/>
      <c r="D9" s="6"/>
      <c r="E9" s="6"/>
      <c r="F9" s="6"/>
    </row>
    <row r="10" spans="1:6" ht="95.25" customHeight="1">
      <c r="A10" s="44"/>
      <c r="B10" s="5" t="s">
        <v>11</v>
      </c>
      <c r="C10" s="6"/>
      <c r="D10" s="6"/>
      <c r="E10" s="6"/>
      <c r="F10" s="6"/>
    </row>
    <row r="11" spans="1:6" s="7" customFormat="1" ht="45.75" customHeight="1">
      <c r="A11" s="42" t="s">
        <v>2</v>
      </c>
      <c r="B11" s="43"/>
      <c r="C11" s="14"/>
      <c r="D11" s="14"/>
      <c r="E11" s="14"/>
      <c r="F11" s="14"/>
    </row>
    <row r="12" spans="1:6" s="7" customFormat="1" ht="45.75" customHeight="1">
      <c r="A12" s="42" t="s">
        <v>3</v>
      </c>
      <c r="B12" s="43"/>
      <c r="C12" s="15">
        <f>C13</f>
        <v>0</v>
      </c>
      <c r="D12" s="15">
        <f t="shared" ref="D12:F12" si="1">D13</f>
        <v>0</v>
      </c>
      <c r="E12" s="15">
        <f t="shared" si="1"/>
        <v>0</v>
      </c>
      <c r="F12" s="15">
        <f t="shared" si="1"/>
        <v>0</v>
      </c>
    </row>
    <row r="13" spans="1:6" ht="58.5" customHeight="1">
      <c r="A13" s="13" t="s">
        <v>8</v>
      </c>
      <c r="B13" s="5" t="s">
        <v>12</v>
      </c>
      <c r="C13" s="6"/>
      <c r="D13" s="6"/>
      <c r="E13" s="6"/>
      <c r="F13" s="6"/>
    </row>
    <row r="14" spans="1:6" s="7" customFormat="1" ht="43.5" customHeight="1">
      <c r="A14" s="42" t="s">
        <v>4</v>
      </c>
      <c r="B14" s="43"/>
      <c r="C14" s="16"/>
      <c r="D14" s="16"/>
      <c r="E14" s="16"/>
      <c r="F14" s="16"/>
    </row>
    <row r="15" spans="1:6" s="7" customFormat="1" ht="48.75" customHeight="1">
      <c r="A15" s="42" t="s">
        <v>5</v>
      </c>
      <c r="B15" s="43"/>
      <c r="C15" s="15">
        <f>C16</f>
        <v>0</v>
      </c>
      <c r="D15" s="15">
        <f t="shared" ref="D15:F15" si="2">D16</f>
        <v>0</v>
      </c>
      <c r="E15" s="15">
        <f t="shared" si="2"/>
        <v>0</v>
      </c>
      <c r="F15" s="15">
        <f t="shared" si="2"/>
        <v>0</v>
      </c>
    </row>
    <row r="16" spans="1:6" ht="54" customHeight="1">
      <c r="A16" s="13" t="s">
        <v>8</v>
      </c>
      <c r="B16" s="5" t="s">
        <v>13</v>
      </c>
      <c r="C16" s="6"/>
      <c r="D16" s="6"/>
      <c r="E16" s="6"/>
      <c r="F16" s="6"/>
    </row>
    <row r="17" spans="1:6" s="7" customFormat="1" ht="45.75" customHeight="1">
      <c r="A17" s="42" t="s">
        <v>6</v>
      </c>
      <c r="B17" s="43"/>
      <c r="C17" s="14"/>
      <c r="D17" s="14"/>
      <c r="E17" s="14"/>
      <c r="F17" s="14"/>
    </row>
    <row r="18" spans="1:6" s="7" customFormat="1" ht="45.75" customHeight="1">
      <c r="A18" s="42" t="s">
        <v>7</v>
      </c>
      <c r="B18" s="43"/>
      <c r="C18" s="15">
        <f>C19</f>
        <v>0</v>
      </c>
      <c r="D18" s="15">
        <f t="shared" ref="D18:F18" si="3">D19</f>
        <v>0</v>
      </c>
      <c r="E18" s="15">
        <f t="shared" si="3"/>
        <v>0</v>
      </c>
      <c r="F18" s="15">
        <f t="shared" si="3"/>
        <v>0</v>
      </c>
    </row>
    <row r="19" spans="1:6" ht="50.25" customHeight="1">
      <c r="A19" s="13" t="s">
        <v>8</v>
      </c>
      <c r="B19" s="5" t="s">
        <v>14</v>
      </c>
      <c r="C19" s="6"/>
      <c r="D19" s="6"/>
      <c r="E19" s="6"/>
      <c r="F19" s="6"/>
    </row>
    <row r="20" spans="1:6">
      <c r="A20" s="50" t="s">
        <v>15</v>
      </c>
      <c r="B20" s="51"/>
      <c r="C20" s="6">
        <v>12</v>
      </c>
      <c r="D20" s="6">
        <v>12</v>
      </c>
      <c r="E20" s="6">
        <v>12</v>
      </c>
      <c r="F20" s="6">
        <v>12</v>
      </c>
    </row>
    <row r="21" spans="1:6" ht="45">
      <c r="A21" s="9" t="s">
        <v>17</v>
      </c>
      <c r="B21" s="5" t="s">
        <v>16</v>
      </c>
      <c r="C21" s="6">
        <v>1</v>
      </c>
      <c r="D21" s="6"/>
      <c r="E21" s="6"/>
      <c r="F21" s="6"/>
    </row>
    <row r="22" spans="1:6" ht="45">
      <c r="A22" s="9" t="s">
        <v>18</v>
      </c>
      <c r="B22" s="8" t="s">
        <v>16</v>
      </c>
      <c r="C22" s="6"/>
      <c r="D22" s="6">
        <v>1</v>
      </c>
      <c r="E22" s="6"/>
      <c r="F22" s="6"/>
    </row>
    <row r="23" spans="1:6" ht="45">
      <c r="A23" s="9" t="s">
        <v>19</v>
      </c>
      <c r="B23" s="5" t="s">
        <v>16</v>
      </c>
      <c r="C23" s="6"/>
      <c r="D23" s="6"/>
      <c r="E23" s="6">
        <v>1</v>
      </c>
      <c r="F23" s="6"/>
    </row>
    <row r="24" spans="1:6" ht="45">
      <c r="A24" s="9" t="s">
        <v>20</v>
      </c>
      <c r="B24" s="5" t="s">
        <v>16</v>
      </c>
      <c r="C24" s="6"/>
      <c r="D24" s="6"/>
      <c r="E24" s="6"/>
      <c r="F24" s="6">
        <v>1</v>
      </c>
    </row>
    <row r="25" spans="1:6" s="11" customFormat="1" ht="58.5" customHeight="1">
      <c r="A25" s="49" t="s">
        <v>25</v>
      </c>
      <c r="B25" s="49"/>
      <c r="C25" s="10">
        <f>(C6*C7+C11*C12+C14*C15+C17*C18)*12*C21</f>
        <v>0</v>
      </c>
      <c r="D25" s="10">
        <f>(D6*D7+D11*D12+D14*D15+D17*D18)*12*D22*C21</f>
        <v>0</v>
      </c>
      <c r="E25" s="10">
        <f>(E6*E7+E11*E12+E14*E15+E17*E18)*12*E23*(D22*C21)</f>
        <v>0</v>
      </c>
      <c r="F25" s="10">
        <f>(F6*F7+F11*F12+F14*F15+F17*F18)*12*F24*(C21*D22*E23)</f>
        <v>0</v>
      </c>
    </row>
    <row r="26" spans="1:6" s="11" customFormat="1" ht="58.5" customHeight="1">
      <c r="A26" s="49" t="s">
        <v>41</v>
      </c>
      <c r="B26" s="49"/>
      <c r="C26" s="10"/>
      <c r="D26" s="12" t="s">
        <v>28</v>
      </c>
      <c r="E26" s="12" t="s">
        <v>28</v>
      </c>
      <c r="F26" s="12" t="s">
        <v>28</v>
      </c>
    </row>
    <row r="27" spans="1:6" ht="25.5" customHeight="1">
      <c r="A27" s="49" t="s">
        <v>42</v>
      </c>
      <c r="B27" s="49"/>
      <c r="C27" s="10">
        <f>ROUNDUP((C25+C26)/100,0)*100</f>
        <v>0</v>
      </c>
      <c r="D27" s="10">
        <f t="shared" ref="D27:F27" si="4">ROUNDUP(D25/100,0)*100</f>
        <v>0</v>
      </c>
      <c r="E27" s="10">
        <f t="shared" si="4"/>
        <v>0</v>
      </c>
      <c r="F27" s="10">
        <f t="shared" si="4"/>
        <v>0</v>
      </c>
    </row>
    <row r="28" spans="1:6" ht="39.75" customHeight="1">
      <c r="A28" s="49" t="s">
        <v>43</v>
      </c>
      <c r="B28" s="49"/>
      <c r="C28" s="10"/>
      <c r="D28" s="12" t="s">
        <v>28</v>
      </c>
      <c r="E28" s="12" t="s">
        <v>28</v>
      </c>
      <c r="F28" s="12" t="s">
        <v>28</v>
      </c>
    </row>
    <row r="29" spans="1:6" ht="60" customHeight="1">
      <c r="A29" s="49" t="s">
        <v>29</v>
      </c>
      <c r="B29" s="49"/>
      <c r="C29" s="3">
        <f>C27-C28</f>
        <v>0</v>
      </c>
      <c r="D29" s="12" t="s">
        <v>28</v>
      </c>
      <c r="E29" s="12" t="s">
        <v>28</v>
      </c>
      <c r="F29" s="12" t="s">
        <v>28</v>
      </c>
    </row>
    <row r="31" spans="1:6" ht="34.5" customHeight="1">
      <c r="A31" s="47" t="s">
        <v>30</v>
      </c>
      <c r="B31" s="47"/>
      <c r="C31" s="6"/>
    </row>
    <row r="34" spans="2:6" ht="18.75">
      <c r="B34" s="19" t="s">
        <v>32</v>
      </c>
      <c r="C34" s="18"/>
      <c r="D34" s="18"/>
      <c r="F34" s="18"/>
    </row>
    <row r="35" spans="2:6" ht="18.75">
      <c r="B35" s="20" t="s">
        <v>33</v>
      </c>
      <c r="C35" s="48" t="s">
        <v>34</v>
      </c>
      <c r="D35" s="48"/>
      <c r="F35" s="17" t="s">
        <v>35</v>
      </c>
    </row>
    <row r="36" spans="2:6" ht="18.75">
      <c r="B36" s="19"/>
    </row>
    <row r="37" spans="2:6" ht="18.75">
      <c r="B37" s="19" t="s">
        <v>36</v>
      </c>
      <c r="C37" s="18"/>
      <c r="D37" s="18"/>
      <c r="F37" s="18"/>
    </row>
    <row r="38" spans="2:6" ht="18.75">
      <c r="B38" s="19"/>
      <c r="C38" s="48" t="s">
        <v>34</v>
      </c>
      <c r="D38" s="48"/>
      <c r="F38" s="17" t="s">
        <v>35</v>
      </c>
    </row>
    <row r="40" spans="2:6">
      <c r="B40" s="1" t="s">
        <v>37</v>
      </c>
    </row>
    <row r="41" spans="2:6">
      <c r="B41" s="1" t="s">
        <v>38</v>
      </c>
    </row>
    <row r="42" spans="2:6">
      <c r="B42" s="1" t="s">
        <v>39</v>
      </c>
    </row>
  </sheetData>
  <mergeCells count="21">
    <mergeCell ref="A12:B12"/>
    <mergeCell ref="A31:B31"/>
    <mergeCell ref="C35:D35"/>
    <mergeCell ref="C38:D38"/>
    <mergeCell ref="A26:B26"/>
    <mergeCell ref="A25:B25"/>
    <mergeCell ref="A27:B27"/>
    <mergeCell ref="A28:B28"/>
    <mergeCell ref="A29:B29"/>
    <mergeCell ref="A14:B14"/>
    <mergeCell ref="A15:B15"/>
    <mergeCell ref="A17:B17"/>
    <mergeCell ref="A18:B18"/>
    <mergeCell ref="A20:B20"/>
    <mergeCell ref="A1:F1"/>
    <mergeCell ref="A6:B6"/>
    <mergeCell ref="A7:B7"/>
    <mergeCell ref="A8:A10"/>
    <mergeCell ref="A11:B11"/>
    <mergeCell ref="A2:F2"/>
    <mergeCell ref="A3:F3"/>
  </mergeCells>
  <pageMargins left="0.32" right="0.18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B18"/>
  <sheetViews>
    <sheetView workbookViewId="0">
      <selection activeCell="B19" sqref="B19"/>
    </sheetView>
  </sheetViews>
  <sheetFormatPr defaultRowHeight="15"/>
  <cols>
    <col min="1" max="1" width="15.85546875" customWidth="1"/>
    <col min="2" max="2" width="12.85546875" customWidth="1"/>
  </cols>
  <sheetData>
    <row r="4" spans="1:2">
      <c r="B4" t="s">
        <v>21</v>
      </c>
    </row>
    <row r="5" spans="1:2">
      <c r="A5" t="s">
        <v>58</v>
      </c>
      <c r="B5">
        <v>1</v>
      </c>
    </row>
    <row r="6" spans="1:2">
      <c r="A6" t="s">
        <v>59</v>
      </c>
      <c r="B6">
        <v>1</v>
      </c>
    </row>
    <row r="7" spans="1:2">
      <c r="A7" t="s">
        <v>60</v>
      </c>
      <c r="B7">
        <v>1</v>
      </c>
    </row>
    <row r="8" spans="1:2">
      <c r="A8" t="s">
        <v>61</v>
      </c>
      <c r="B8">
        <v>1</v>
      </c>
    </row>
    <row r="9" spans="1:2">
      <c r="A9" t="s">
        <v>62</v>
      </c>
      <c r="B9">
        <v>1</v>
      </c>
    </row>
    <row r="10" spans="1:2">
      <c r="A10" t="s">
        <v>63</v>
      </c>
      <c r="B10">
        <v>1</v>
      </c>
    </row>
    <row r="11" spans="1:2">
      <c r="A11" t="s">
        <v>64</v>
      </c>
      <c r="B11">
        <v>1.042</v>
      </c>
    </row>
    <row r="12" spans="1:2">
      <c r="A12" t="s">
        <v>65</v>
      </c>
      <c r="B12">
        <v>1.042</v>
      </c>
    </row>
    <row r="13" spans="1:2">
      <c r="A13" t="s">
        <v>66</v>
      </c>
      <c r="B13">
        <v>1.042</v>
      </c>
    </row>
    <row r="14" spans="1:2">
      <c r="A14" t="s">
        <v>67</v>
      </c>
      <c r="B14">
        <v>1.042</v>
      </c>
    </row>
    <row r="15" spans="1:2">
      <c r="A15" t="s">
        <v>68</v>
      </c>
      <c r="B15">
        <v>1.042</v>
      </c>
    </row>
    <row r="16" spans="1:2">
      <c r="A16" t="s">
        <v>69</v>
      </c>
      <c r="B16">
        <v>1.042</v>
      </c>
    </row>
    <row r="17" spans="2:2">
      <c r="B17">
        <f>SUM(B5:B16)</f>
        <v>12.251999999999999</v>
      </c>
    </row>
    <row r="18" spans="2:2">
      <c r="B18">
        <f>B17/12</f>
        <v>1.0209999999999999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 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Василий Киркин</cp:lastModifiedBy>
  <cp:lastPrinted>2019-09-23T14:29:00Z</cp:lastPrinted>
  <dcterms:created xsi:type="dcterms:W3CDTF">2017-05-23T13:37:15Z</dcterms:created>
  <dcterms:modified xsi:type="dcterms:W3CDTF">2019-09-23T14:29:02Z</dcterms:modified>
</cp:coreProperties>
</file>